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9155" windowHeight="85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L114" i="1" l="1"/>
  <c r="A114" i="1"/>
  <c r="L112" i="1"/>
  <c r="A112" i="1"/>
  <c r="L110" i="1"/>
  <c r="A110" i="1"/>
  <c r="L108" i="1"/>
  <c r="A108" i="1"/>
  <c r="L106" i="1"/>
  <c r="L104" i="1"/>
  <c r="L102" i="1"/>
  <c r="D99" i="1"/>
  <c r="C99" i="1"/>
  <c r="A99" i="1"/>
  <c r="E98" i="1"/>
  <c r="E97" i="1"/>
  <c r="E96" i="1"/>
  <c r="E95" i="1"/>
  <c r="E94" i="1"/>
  <c r="E93" i="1"/>
  <c r="E92" i="1"/>
  <c r="T91" i="1"/>
  <c r="E91" i="1"/>
  <c r="E99" i="1" s="1"/>
  <c r="L84" i="1"/>
  <c r="A84" i="1"/>
  <c r="L82" i="1"/>
  <c r="A82" i="1"/>
  <c r="L80" i="1"/>
  <c r="A80" i="1"/>
  <c r="L78" i="1"/>
  <c r="A78" i="1"/>
  <c r="L76" i="1"/>
  <c r="A76" i="1"/>
  <c r="L74" i="1"/>
  <c r="A74" i="1"/>
  <c r="L72" i="1"/>
  <c r="A72" i="1"/>
  <c r="L70" i="1"/>
  <c r="A70" i="1"/>
  <c r="L68" i="1"/>
  <c r="A68" i="1"/>
  <c r="L66" i="1"/>
  <c r="A66" i="1"/>
  <c r="L64" i="1"/>
  <c r="A64" i="1"/>
  <c r="L62" i="1"/>
  <c r="A62" i="1"/>
  <c r="L60" i="1"/>
  <c r="A60" i="1"/>
  <c r="O59" i="1"/>
  <c r="O58" i="1"/>
  <c r="L58" i="1"/>
  <c r="A58" i="1"/>
  <c r="L56" i="1"/>
  <c r="A56" i="1"/>
  <c r="L54" i="1"/>
  <c r="A54" i="1"/>
  <c r="L52" i="1"/>
  <c r="A52" i="1"/>
  <c r="L50" i="1"/>
  <c r="A50" i="1"/>
  <c r="L48" i="1"/>
  <c r="A48" i="1"/>
  <c r="L46" i="1"/>
  <c r="A46" i="1"/>
  <c r="L44" i="1"/>
  <c r="L42" i="1"/>
  <c r="L40" i="1"/>
  <c r="S39" i="1"/>
  <c r="W35" i="1"/>
  <c r="X35" i="1" s="1"/>
  <c r="K35" i="1"/>
  <c r="H35" i="1"/>
  <c r="I35" i="1" s="1"/>
  <c r="W34" i="1"/>
  <c r="X34" i="1" s="1"/>
  <c r="K34" i="1"/>
  <c r="H34" i="1"/>
  <c r="I34" i="1" s="1"/>
  <c r="W33" i="1"/>
  <c r="X33" i="1" s="1"/>
  <c r="K33" i="1"/>
  <c r="H33" i="1"/>
  <c r="I33" i="1" s="1"/>
  <c r="W32" i="1"/>
  <c r="X32" i="1" s="1"/>
  <c r="K32" i="1"/>
  <c r="H32" i="1"/>
  <c r="I32" i="1" s="1"/>
  <c r="W31" i="1"/>
  <c r="X31" i="1" s="1"/>
  <c r="K31" i="1"/>
  <c r="H31" i="1"/>
  <c r="I31" i="1" s="1"/>
  <c r="W30" i="1"/>
  <c r="X30" i="1" s="1"/>
  <c r="K30" i="1"/>
  <c r="I30" i="1"/>
  <c r="H30" i="1"/>
  <c r="C30" i="1"/>
  <c r="S30" i="1" s="1"/>
  <c r="B30" i="1"/>
  <c r="X29" i="1"/>
  <c r="W29" i="1"/>
  <c r="S29" i="1"/>
  <c r="K29" i="1"/>
  <c r="H29" i="1"/>
  <c r="I29" i="1" s="1"/>
  <c r="B29" i="1"/>
  <c r="C29" i="1" s="1"/>
  <c r="W28" i="1"/>
  <c r="X28" i="1" s="1"/>
  <c r="K28" i="1"/>
  <c r="H28" i="1"/>
  <c r="I28" i="1" s="1"/>
  <c r="C28" i="1"/>
  <c r="S28" i="1" s="1"/>
  <c r="B28" i="1"/>
  <c r="X27" i="1"/>
  <c r="W27" i="1"/>
  <c r="K27" i="1"/>
  <c r="H27" i="1"/>
  <c r="I27" i="1" s="1"/>
  <c r="B27" i="1"/>
  <c r="C27" i="1" s="1"/>
  <c r="S27" i="1" s="1"/>
  <c r="W26" i="1"/>
  <c r="X26" i="1" s="1"/>
  <c r="K26" i="1"/>
  <c r="I26" i="1"/>
  <c r="H26" i="1"/>
  <c r="C26" i="1"/>
  <c r="S26" i="1" s="1"/>
  <c r="B26" i="1"/>
  <c r="X25" i="1"/>
  <c r="W25" i="1"/>
  <c r="K25" i="1"/>
  <c r="H25" i="1"/>
  <c r="I25" i="1" s="1"/>
  <c r="B25" i="1"/>
  <c r="C25" i="1" s="1"/>
  <c r="S25" i="1" s="1"/>
  <c r="W24" i="1"/>
  <c r="X24" i="1" s="1"/>
  <c r="K24" i="1"/>
  <c r="I24" i="1"/>
  <c r="H24" i="1"/>
  <c r="C24" i="1"/>
  <c r="S24" i="1" s="1"/>
  <c r="B24" i="1"/>
  <c r="X23" i="1"/>
  <c r="W23" i="1"/>
  <c r="K23" i="1"/>
  <c r="H23" i="1"/>
  <c r="I23" i="1" s="1"/>
  <c r="B23" i="1"/>
  <c r="C23" i="1" s="1"/>
  <c r="S23" i="1" s="1"/>
  <c r="K22" i="1"/>
  <c r="I22" i="1"/>
  <c r="H22" i="1"/>
  <c r="C22" i="1"/>
  <c r="S22" i="1" s="1"/>
  <c r="B22" i="1"/>
  <c r="K21" i="1"/>
  <c r="H21" i="1"/>
  <c r="I21" i="1" s="1"/>
  <c r="B21" i="1"/>
  <c r="C21" i="1" s="1"/>
  <c r="S21" i="1" s="1"/>
  <c r="K20" i="1"/>
  <c r="I20" i="1"/>
  <c r="H20" i="1"/>
  <c r="C20" i="1"/>
  <c r="S20" i="1" s="1"/>
  <c r="B20" i="1"/>
  <c r="A19" i="1"/>
  <c r="D18" i="1" s="1"/>
  <c r="E22" i="1" s="1"/>
  <c r="D22" i="1" s="1"/>
  <c r="E24" i="1" l="1"/>
  <c r="D24" i="1" s="1"/>
  <c r="E20" i="1"/>
  <c r="D20" i="1" s="1"/>
  <c r="E35" i="1"/>
  <c r="D35" i="1" s="1"/>
  <c r="E34" i="1"/>
  <c r="D34" i="1" s="1"/>
  <c r="E33" i="1"/>
  <c r="D33" i="1" s="1"/>
  <c r="E32" i="1"/>
  <c r="D32" i="1" s="1"/>
  <c r="E31" i="1"/>
  <c r="D31" i="1" s="1"/>
  <c r="E29" i="1"/>
  <c r="D29" i="1" s="1"/>
  <c r="E27" i="1"/>
  <c r="D27" i="1" s="1"/>
  <c r="E23" i="1"/>
  <c r="D23" i="1" s="1"/>
  <c r="E25" i="1"/>
  <c r="D25" i="1" s="1"/>
  <c r="E21" i="1"/>
  <c r="D21" i="1" s="1"/>
  <c r="E30" i="1"/>
  <c r="D30" i="1" s="1"/>
  <c r="E28" i="1"/>
  <c r="D28" i="1" s="1"/>
  <c r="E26" i="1"/>
  <c r="D26" i="1" s="1"/>
  <c r="G22" i="1"/>
  <c r="G35" i="1" l="1"/>
  <c r="G34" i="1"/>
  <c r="G33" i="1"/>
  <c r="G32" i="1"/>
  <c r="G31" i="1"/>
  <c r="G29" i="1"/>
  <c r="G25" i="1"/>
  <c r="F22" i="1"/>
  <c r="L22" i="1" s="1"/>
  <c r="G21" i="1"/>
  <c r="G30" i="1"/>
  <c r="G28" i="1"/>
  <c r="G27" i="1"/>
  <c r="G23" i="1"/>
  <c r="M22" i="1"/>
  <c r="N22" i="1" s="1"/>
  <c r="G24" i="1"/>
  <c r="G20" i="1"/>
  <c r="G26" i="1"/>
  <c r="M27" i="1" l="1"/>
  <c r="N27" i="1" s="1"/>
  <c r="F27" i="1"/>
  <c r="L27" i="1" s="1"/>
  <c r="H113" i="1"/>
  <c r="G105" i="1"/>
  <c r="C61" i="1"/>
  <c r="E55" i="1"/>
  <c r="F115" i="1"/>
  <c r="I57" i="1"/>
  <c r="C55" i="1"/>
  <c r="E111" i="1"/>
  <c r="D63" i="1"/>
  <c r="H55" i="1"/>
  <c r="G47" i="1"/>
  <c r="I111" i="1"/>
  <c r="D57" i="1"/>
  <c r="G115" i="1"/>
  <c r="F51" i="1"/>
  <c r="F105" i="1"/>
  <c r="I49" i="1"/>
  <c r="B105" i="1"/>
  <c r="B65" i="1"/>
  <c r="J55" i="1"/>
  <c r="D45" i="1"/>
  <c r="E49" i="1"/>
  <c r="E53" i="1"/>
  <c r="J47" i="1"/>
  <c r="F53" i="1"/>
  <c r="C65" i="1"/>
  <c r="C59" i="1"/>
  <c r="G113" i="1"/>
  <c r="D65" i="1"/>
  <c r="H57" i="1"/>
  <c r="K47" i="1"/>
  <c r="B59" i="1"/>
  <c r="B61" i="1"/>
  <c r="G43" i="1"/>
  <c r="C105" i="1"/>
  <c r="E63" i="1"/>
  <c r="K59" i="1"/>
  <c r="E61" i="1"/>
  <c r="E57" i="1"/>
  <c r="C109" i="1"/>
  <c r="D61" i="1"/>
  <c r="C47" i="1"/>
  <c r="F43" i="1"/>
  <c r="G109" i="1"/>
  <c r="D55" i="1"/>
  <c r="H49" i="1"/>
  <c r="C103" i="1"/>
  <c r="B55" i="1"/>
  <c r="H51" i="1"/>
  <c r="H111" i="1"/>
  <c r="H107" i="1"/>
  <c r="G53" i="1"/>
  <c r="F113" i="1"/>
  <c r="F109" i="1"/>
  <c r="K55" i="1"/>
  <c r="I107" i="1"/>
  <c r="I45" i="1"/>
  <c r="E115" i="1"/>
  <c r="E107" i="1"/>
  <c r="J59" i="1"/>
  <c r="F55" i="1"/>
  <c r="H45" i="1"/>
  <c r="D49" i="1"/>
  <c r="D111" i="1"/>
  <c r="D107" i="1"/>
  <c r="B103" i="1"/>
  <c r="I55" i="1"/>
  <c r="B109" i="1"/>
  <c r="G55" i="1"/>
  <c r="G51" i="1"/>
  <c r="E45" i="1"/>
  <c r="B47" i="1"/>
  <c r="F47" i="1"/>
  <c r="F32" i="1"/>
  <c r="L32" i="1" s="1"/>
  <c r="M32" i="1"/>
  <c r="N32" i="1" s="1"/>
  <c r="F24" i="1"/>
  <c r="L24" i="1" s="1"/>
  <c r="M24" i="1"/>
  <c r="N24" i="1" s="1"/>
  <c r="F28" i="1"/>
  <c r="L28" i="1" s="1"/>
  <c r="M28" i="1"/>
  <c r="N28" i="1" s="1"/>
  <c r="M25" i="1"/>
  <c r="N25" i="1" s="1"/>
  <c r="F25" i="1"/>
  <c r="L25" i="1" s="1"/>
  <c r="F33" i="1"/>
  <c r="L33" i="1" s="1"/>
  <c r="M33" i="1"/>
  <c r="N33" i="1" s="1"/>
  <c r="M20" i="1"/>
  <c r="N20" i="1" s="1"/>
  <c r="F20" i="1"/>
  <c r="L20" i="1" s="1"/>
  <c r="F30" i="1"/>
  <c r="L30" i="1" s="1"/>
  <c r="M30" i="1"/>
  <c r="N30" i="1" s="1"/>
  <c r="F29" i="1"/>
  <c r="L29" i="1" s="1"/>
  <c r="M29" i="1"/>
  <c r="N29" i="1" s="1"/>
  <c r="F34" i="1"/>
  <c r="L34" i="1" s="1"/>
  <c r="M34" i="1"/>
  <c r="N34" i="1" s="1"/>
  <c r="M26" i="1"/>
  <c r="N26" i="1" s="1"/>
  <c r="F26" i="1"/>
  <c r="L26" i="1" s="1"/>
  <c r="F23" i="1"/>
  <c r="L23" i="1" s="1"/>
  <c r="M23" i="1"/>
  <c r="N23" i="1" s="1"/>
  <c r="F21" i="1"/>
  <c r="L21" i="1" s="1"/>
  <c r="M21" i="1"/>
  <c r="N21" i="1" s="1"/>
  <c r="F31" i="1"/>
  <c r="L31" i="1" s="1"/>
  <c r="M31" i="1"/>
  <c r="N31" i="1" s="1"/>
  <c r="F35" i="1"/>
  <c r="L35" i="1" s="1"/>
  <c r="M35" i="1"/>
  <c r="N35" i="1" s="1"/>
  <c r="M46" i="1" l="1"/>
  <c r="N54" i="1"/>
  <c r="M54" i="1"/>
  <c r="M58" i="1"/>
  <c r="E83" i="1"/>
  <c r="I79" i="1"/>
  <c r="C77" i="1"/>
  <c r="G73" i="1"/>
  <c r="K69" i="1"/>
  <c r="E67" i="1"/>
  <c r="D79" i="1"/>
  <c r="D71" i="1"/>
  <c r="H79" i="1"/>
  <c r="H71" i="1"/>
  <c r="J81" i="1"/>
  <c r="B69" i="1"/>
  <c r="J77" i="1"/>
  <c r="H67" i="1"/>
  <c r="F75" i="1"/>
  <c r="B81" i="1"/>
  <c r="G77" i="1"/>
  <c r="E71" i="1"/>
  <c r="H73" i="1"/>
  <c r="J69" i="1"/>
  <c r="K81" i="1"/>
  <c r="E79" i="1"/>
  <c r="G69" i="1"/>
  <c r="D85" i="1"/>
  <c r="F69" i="1"/>
  <c r="B77" i="1"/>
  <c r="B83" i="1"/>
  <c r="F73" i="1"/>
  <c r="C85" i="1"/>
  <c r="K77" i="1"/>
  <c r="E75" i="1"/>
  <c r="I71" i="1"/>
  <c r="C69" i="1"/>
  <c r="C83" i="1"/>
  <c r="D83" i="1"/>
  <c r="D67" i="1"/>
  <c r="F77" i="1"/>
  <c r="B85" i="1"/>
  <c r="C81" i="1"/>
  <c r="I67" i="1"/>
  <c r="G75" i="1"/>
  <c r="H103" i="1"/>
  <c r="I103" i="1"/>
  <c r="K65" i="1"/>
  <c r="K63" i="1"/>
  <c r="J63" i="1"/>
  <c r="K61" i="1"/>
  <c r="I63" i="1"/>
  <c r="I61" i="1"/>
  <c r="H63" i="1"/>
  <c r="F59" i="1"/>
  <c r="G103" i="1"/>
  <c r="M102" i="1" s="1"/>
  <c r="J61" i="1"/>
  <c r="I65" i="1"/>
  <c r="K53" i="1"/>
  <c r="K51" i="1"/>
  <c r="F103" i="1"/>
  <c r="G59" i="1"/>
  <c r="J65" i="1"/>
  <c r="H65" i="1"/>
  <c r="N64" i="1" s="1"/>
  <c r="H109" i="1"/>
  <c r="F107" i="1"/>
  <c r="B51" i="1"/>
  <c r="J43" i="1"/>
  <c r="G41" i="1"/>
  <c r="D51" i="1"/>
  <c r="E47" i="1"/>
  <c r="H43" i="1"/>
  <c r="J45" i="1"/>
  <c r="C115" i="1"/>
  <c r="D41" i="1"/>
  <c r="D53" i="1"/>
  <c r="F45" i="1"/>
  <c r="C107" i="1"/>
  <c r="B43" i="1"/>
  <c r="G45" i="1"/>
  <c r="E109" i="1"/>
  <c r="C43" i="1"/>
  <c r="D115" i="1"/>
  <c r="C53" i="1"/>
  <c r="B113" i="1"/>
  <c r="K41" i="1"/>
  <c r="I47" i="1"/>
  <c r="E41" i="1"/>
  <c r="F41" i="1"/>
  <c r="B41" i="1"/>
  <c r="D47" i="1"/>
  <c r="N46" i="1" s="1"/>
  <c r="D113" i="1"/>
  <c r="D109" i="1"/>
  <c r="E51" i="1"/>
  <c r="B115" i="1"/>
  <c r="B111" i="1"/>
  <c r="B107" i="1"/>
  <c r="J49" i="1"/>
  <c r="C41" i="1"/>
  <c r="K45" i="1"/>
  <c r="D43" i="1"/>
  <c r="B49" i="1"/>
  <c r="B45" i="1"/>
  <c r="E113" i="1"/>
  <c r="H47" i="1"/>
  <c r="C111" i="1"/>
  <c r="E43" i="1"/>
  <c r="K43" i="1"/>
  <c r="K49" i="1"/>
  <c r="B53" i="1"/>
  <c r="C49" i="1"/>
  <c r="I41" i="1"/>
  <c r="I43" i="1"/>
  <c r="J41" i="1"/>
  <c r="C63" i="1"/>
  <c r="C113" i="1"/>
  <c r="C45" i="1"/>
  <c r="B63" i="1"/>
  <c r="I109" i="1"/>
  <c r="C51" i="1"/>
  <c r="G107" i="1"/>
  <c r="H41" i="1"/>
  <c r="E81" i="1"/>
  <c r="I77" i="1"/>
  <c r="G71" i="1"/>
  <c r="H83" i="1"/>
  <c r="E85" i="1"/>
  <c r="C79" i="1"/>
  <c r="D81" i="1"/>
  <c r="H81" i="1"/>
  <c r="J75" i="1"/>
  <c r="F83" i="1"/>
  <c r="J79" i="1"/>
  <c r="G85" i="1"/>
  <c r="I75" i="1"/>
  <c r="G83" i="1"/>
  <c r="K79" i="1"/>
  <c r="E77" i="1"/>
  <c r="I73" i="1"/>
  <c r="D77" i="1"/>
  <c r="H77" i="1"/>
  <c r="B79" i="1"/>
  <c r="G79" i="1"/>
  <c r="H75" i="1"/>
  <c r="F71" i="1"/>
  <c r="I81" i="1"/>
  <c r="F85" i="1"/>
  <c r="J73" i="1"/>
  <c r="F79" i="1"/>
  <c r="C75" i="1"/>
  <c r="K67" i="1"/>
  <c r="B71" i="1"/>
  <c r="B75" i="1"/>
  <c r="E73" i="1"/>
  <c r="D75" i="1"/>
  <c r="J67" i="1"/>
  <c r="J71" i="1"/>
  <c r="K71" i="1"/>
  <c r="C73" i="1"/>
  <c r="C71" i="1"/>
  <c r="G67" i="1"/>
  <c r="D69" i="1"/>
  <c r="H69" i="1"/>
  <c r="F67" i="1"/>
  <c r="B73" i="1"/>
  <c r="I69" i="1"/>
  <c r="C67" i="1"/>
  <c r="E69" i="1"/>
  <c r="D73" i="1"/>
  <c r="B67" i="1"/>
  <c r="K85" i="1"/>
  <c r="K83" i="1"/>
  <c r="K57" i="1"/>
  <c r="I51" i="1"/>
  <c r="F111" i="1"/>
  <c r="E65" i="1"/>
  <c r="E103" i="1"/>
  <c r="F61" i="1"/>
  <c r="N60" i="1" s="1"/>
  <c r="H59" i="1"/>
  <c r="F65" i="1"/>
  <c r="G111" i="1"/>
  <c r="F49" i="1"/>
  <c r="E59" i="1"/>
  <c r="J53" i="1"/>
  <c r="J57" i="1"/>
  <c r="G57" i="1"/>
  <c r="D103" i="1"/>
  <c r="N102" i="1" s="1"/>
  <c r="I53" i="1"/>
  <c r="H53" i="1"/>
  <c r="H61" i="1"/>
  <c r="I113" i="1"/>
  <c r="B57" i="1"/>
  <c r="F63" i="1"/>
  <c r="H115" i="1"/>
  <c r="G65" i="1"/>
  <c r="C57" i="1"/>
  <c r="I105" i="1"/>
  <c r="G63" i="1"/>
  <c r="I59" i="1"/>
  <c r="I115" i="1"/>
  <c r="D59" i="1"/>
  <c r="N58" i="1" s="1"/>
  <c r="G61" i="1"/>
  <c r="G49" i="1"/>
  <c r="E105" i="1"/>
  <c r="D105" i="1"/>
  <c r="N104" i="1" s="1"/>
  <c r="H105" i="1"/>
  <c r="J51" i="1"/>
  <c r="F57" i="1"/>
  <c r="M108" i="1"/>
  <c r="N108" i="1"/>
  <c r="J83" i="1"/>
  <c r="I83" i="1"/>
  <c r="H85" i="1"/>
  <c r="J85" i="1"/>
  <c r="G81" i="1"/>
  <c r="I85" i="1"/>
  <c r="K75" i="1"/>
  <c r="F81" i="1"/>
  <c r="K73" i="1"/>
  <c r="P59" i="1" l="1"/>
  <c r="P58" i="1"/>
  <c r="N66" i="1"/>
  <c r="M66" i="1"/>
  <c r="M110" i="1"/>
  <c r="N110" i="1"/>
  <c r="N80" i="1"/>
  <c r="M80" i="1"/>
  <c r="N68" i="1"/>
  <c r="M68" i="1"/>
  <c r="M64" i="1"/>
  <c r="N72" i="1"/>
  <c r="M72" i="1"/>
  <c r="N74" i="1"/>
  <c r="M74" i="1"/>
  <c r="M60" i="1"/>
  <c r="N44" i="1"/>
  <c r="M44" i="1"/>
  <c r="M114" i="1"/>
  <c r="N114" i="1"/>
  <c r="M42" i="1"/>
  <c r="N42" i="1"/>
  <c r="N50" i="1"/>
  <c r="M50" i="1"/>
  <c r="M104" i="1"/>
  <c r="N82" i="1"/>
  <c r="M82" i="1"/>
  <c r="N56" i="1"/>
  <c r="M56" i="1"/>
  <c r="N70" i="1"/>
  <c r="M70" i="1"/>
  <c r="N78" i="1"/>
  <c r="M78" i="1"/>
  <c r="N62" i="1"/>
  <c r="M62" i="1"/>
  <c r="M52" i="1"/>
  <c r="N52" i="1"/>
  <c r="N48" i="1"/>
  <c r="M48" i="1"/>
  <c r="N40" i="1"/>
  <c r="M40" i="1"/>
  <c r="N84" i="1"/>
  <c r="M84" i="1"/>
  <c r="N76" i="1"/>
  <c r="M76" i="1"/>
  <c r="M106" i="1"/>
  <c r="N106" i="1"/>
  <c r="M112" i="1"/>
  <c r="N112" i="1"/>
  <c r="B93" i="1" l="1"/>
  <c r="B91" i="1"/>
  <c r="B94" i="1"/>
  <c r="B96" i="1"/>
  <c r="B92" i="1"/>
  <c r="B95" i="1"/>
  <c r="B97" i="1"/>
  <c r="B98" i="1"/>
  <c r="F95" i="1" l="1"/>
  <c r="H95" i="1"/>
  <c r="F91" i="1"/>
  <c r="B99" i="1"/>
  <c r="F92" i="1"/>
  <c r="H92" i="1" s="1"/>
  <c r="F93" i="1"/>
  <c r="H93" i="1"/>
  <c r="F98" i="1"/>
  <c r="H98" i="1" s="1"/>
  <c r="F96" i="1"/>
  <c r="H96" i="1"/>
  <c r="F97" i="1"/>
  <c r="H97" i="1" s="1"/>
  <c r="F94" i="1"/>
  <c r="H94" i="1"/>
  <c r="F99" i="1" l="1"/>
  <c r="H99" i="1" s="1"/>
  <c r="H91" i="1"/>
</calcChain>
</file>

<file path=xl/sharedStrings.xml><?xml version="1.0" encoding="utf-8"?>
<sst xmlns="http://schemas.openxmlformats.org/spreadsheetml/2006/main" count="38" uniqueCount="22">
  <si>
    <t>Wolverine Plan Pace Lookup Table</t>
  </si>
  <si>
    <t>Ref Pace</t>
  </si>
  <si>
    <t>WP Paces</t>
  </si>
  <si>
    <t xml:space="preserve">Const SPI </t>
  </si>
  <si>
    <t>Fixed watts Increment</t>
  </si>
  <si>
    <t>Fixed Meters per stroke</t>
  </si>
  <si>
    <t>Which one?</t>
  </si>
  <si>
    <t>SPI</t>
  </si>
  <si>
    <t>race spm</t>
  </si>
  <si>
    <t>Watts</t>
  </si>
  <si>
    <t>WP</t>
  </si>
  <si>
    <t>Pace</t>
  </si>
  <si>
    <t>SPM</t>
  </si>
  <si>
    <t>S10MPS</t>
  </si>
  <si>
    <t>Target</t>
  </si>
  <si>
    <t>Actual</t>
  </si>
  <si>
    <t>Delta</t>
  </si>
  <si>
    <t>Target_____________Actual_____________delta____________</t>
  </si>
  <si>
    <t>strokes</t>
  </si>
  <si>
    <t>meters</t>
  </si>
  <si>
    <t>EndHR</t>
  </si>
  <si>
    <t>Strokes____Meters______Strokes____Meters______Strokes__meters___EndHR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</si>
</sst>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m:ss.0"/>
    <numFmt numFmtId="165" formatCode="m:ss"/>
    <numFmt numFmtId="166" formatCode="0.0"/>
    <numFmt numFmtId="167" formatCode="00000"/>
  </numFmts>
  <fonts count="7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ourier New"/>
      <family val="3"/>
    </font>
    <font>
      <sz val="10"/>
      <color theme="1"/>
      <name val="Bell Centennial Std Address"/>
    </font>
    <font>
      <sz val="10"/>
      <name val="Bell Centennial Std Address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47" fontId="1" fillId="0" borderId="0" xfId="0" applyNumberFormat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164" fontId="2" fillId="0" borderId="7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/>
    </xf>
    <xf numFmtId="165" fontId="3" fillId="0" borderId="6" xfId="0" applyNumberFormat="1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20" fontId="1" fillId="0" borderId="0" xfId="0" applyNumberFormat="1" applyFont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5" fontId="3" fillId="0" borderId="8" xfId="0" applyNumberFormat="1" applyFont="1" applyBorder="1" applyAlignment="1">
      <alignment horizontal="center"/>
    </xf>
    <xf numFmtId="165" fontId="3" fillId="0" borderId="9" xfId="0" applyNumberFormat="1" applyFont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65" fontId="3" fillId="0" borderId="11" xfId="0" applyNumberFormat="1" applyFont="1" applyBorder="1" applyAlignment="1">
      <alignment horizontal="center"/>
    </xf>
    <xf numFmtId="165" fontId="2" fillId="0" borderId="11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0" fontId="0" fillId="0" borderId="13" xfId="0" applyBorder="1"/>
    <xf numFmtId="47" fontId="1" fillId="0" borderId="1" xfId="0" applyNumberFormat="1" applyFont="1" applyBorder="1" applyAlignment="1">
      <alignment horizontal="center"/>
    </xf>
    <xf numFmtId="47" fontId="1" fillId="0" borderId="3" xfId="0" applyNumberFormat="1" applyFont="1" applyBorder="1" applyAlignment="1">
      <alignment horizontal="center"/>
    </xf>
    <xf numFmtId="47" fontId="1" fillId="0" borderId="1" xfId="0" applyNumberFormat="1" applyFont="1" applyBorder="1" applyAlignment="1">
      <alignment horizontal="center" wrapText="1"/>
    </xf>
    <xf numFmtId="47" fontId="1" fillId="0" borderId="3" xfId="0" applyNumberFormat="1" applyFont="1" applyBorder="1" applyAlignment="1">
      <alignment horizontal="center" wrapText="1"/>
    </xf>
    <xf numFmtId="47" fontId="1" fillId="0" borderId="0" xfId="0" applyNumberFormat="1" applyFont="1" applyAlignment="1">
      <alignment horizontal="left"/>
    </xf>
    <xf numFmtId="0" fontId="0" fillId="0" borderId="14" xfId="0" applyBorder="1"/>
    <xf numFmtId="47" fontId="1" fillId="0" borderId="4" xfId="0" applyNumberFormat="1" applyFont="1" applyBorder="1" applyAlignment="1">
      <alignment horizontal="center"/>
    </xf>
    <xf numFmtId="47" fontId="1" fillId="0" borderId="15" xfId="0" applyNumberFormat="1" applyFont="1" applyBorder="1" applyAlignment="1">
      <alignment horizontal="center"/>
    </xf>
    <xf numFmtId="47" fontId="1" fillId="0" borderId="4" xfId="0" applyNumberFormat="1" applyFont="1" applyBorder="1" applyAlignment="1">
      <alignment horizontal="center" wrapText="1"/>
    </xf>
    <xf numFmtId="47" fontId="1" fillId="0" borderId="15" xfId="0" applyNumberFormat="1" applyFont="1" applyBorder="1" applyAlignment="1">
      <alignment horizontal="center" wrapText="1"/>
    </xf>
    <xf numFmtId="47" fontId="0" fillId="0" borderId="14" xfId="0" applyNumberFormat="1" applyBorder="1" applyAlignment="1">
      <alignment horizontal="center"/>
    </xf>
    <xf numFmtId="0" fontId="0" fillId="0" borderId="4" xfId="0" applyBorder="1"/>
    <xf numFmtId="0" fontId="0" fillId="0" borderId="15" xfId="0" applyBorder="1"/>
    <xf numFmtId="0" fontId="0" fillId="0" borderId="15" xfId="0" applyNumberFormat="1" applyBorder="1"/>
    <xf numFmtId="47" fontId="2" fillId="0" borderId="4" xfId="0" applyNumberFormat="1" applyFont="1" applyBorder="1" applyAlignment="1">
      <alignment horizontal="center"/>
    </xf>
    <xf numFmtId="1" fontId="0" fillId="0" borderId="16" xfId="0" applyNumberFormat="1" applyBorder="1" applyAlignment="1">
      <alignment horizontal="center"/>
    </xf>
    <xf numFmtId="47" fontId="0" fillId="0" borderId="10" xfId="0" applyNumberFormat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3" xfId="0" applyBorder="1" applyAlignment="1">
      <alignment horizontal="center"/>
    </xf>
    <xf numFmtId="47" fontId="3" fillId="0" borderId="4" xfId="0" applyNumberFormat="1" applyFont="1" applyBorder="1" applyAlignment="1">
      <alignment horizontal="center"/>
    </xf>
    <xf numFmtId="1" fontId="2" fillId="0" borderId="15" xfId="0" applyNumberFormat="1" applyFont="1" applyBorder="1" applyAlignment="1">
      <alignment horizontal="center"/>
    </xf>
    <xf numFmtId="0" fontId="0" fillId="0" borderId="5" xfId="0" applyBorder="1" applyAlignment="1">
      <alignment horizontal="center"/>
    </xf>
    <xf numFmtId="165" fontId="0" fillId="0" borderId="5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166" fontId="0" fillId="0" borderId="5" xfId="0" applyNumberFormat="1" applyBorder="1" applyAlignment="1">
      <alignment horizontal="center"/>
    </xf>
    <xf numFmtId="164" fontId="0" fillId="0" borderId="0" xfId="0" applyNumberFormat="1"/>
    <xf numFmtId="0" fontId="0" fillId="0" borderId="14" xfId="0" applyBorder="1" applyAlignment="1">
      <alignment horizontal="center"/>
    </xf>
    <xf numFmtId="0" fontId="0" fillId="0" borderId="8" xfId="0" applyBorder="1" applyAlignment="1">
      <alignment horizontal="center"/>
    </xf>
    <xf numFmtId="165" fontId="0" fillId="0" borderId="8" xfId="0" applyNumberFormat="1" applyBorder="1" applyAlignment="1">
      <alignment horizontal="center"/>
    </xf>
    <xf numFmtId="1" fontId="0" fillId="0" borderId="8" xfId="0" applyNumberFormat="1" applyBorder="1" applyAlignment="1">
      <alignment horizontal="center"/>
    </xf>
    <xf numFmtId="166" fontId="0" fillId="0" borderId="8" xfId="0" applyNumberFormat="1" applyBorder="1" applyAlignment="1">
      <alignment horizontal="center"/>
    </xf>
    <xf numFmtId="0" fontId="2" fillId="0" borderId="15" xfId="0" applyNumberFormat="1" applyFont="1" applyBorder="1" applyAlignment="1">
      <alignment horizontal="center"/>
    </xf>
    <xf numFmtId="164" fontId="2" fillId="0" borderId="4" xfId="0" applyNumberFormat="1" applyFont="1" applyFill="1" applyBorder="1" applyAlignment="1">
      <alignment horizontal="center"/>
    </xf>
    <xf numFmtId="47" fontId="2" fillId="0" borderId="4" xfId="0" applyNumberFormat="1" applyFont="1" applyFill="1" applyBorder="1" applyAlignment="1">
      <alignment horizontal="center"/>
    </xf>
    <xf numFmtId="1" fontId="2" fillId="0" borderId="15" xfId="0" applyNumberFormat="1" applyFont="1" applyFill="1" applyBorder="1" applyAlignment="1">
      <alignment horizontal="center"/>
    </xf>
    <xf numFmtId="0" fontId="0" fillId="0" borderId="16" xfId="0" applyBorder="1" applyAlignment="1">
      <alignment horizontal="center"/>
    </xf>
    <xf numFmtId="47" fontId="3" fillId="0" borderId="10" xfId="0" applyNumberFormat="1" applyFont="1" applyBorder="1" applyAlignment="1">
      <alignment horizontal="center"/>
    </xf>
    <xf numFmtId="0" fontId="2" fillId="0" borderId="17" xfId="0" applyNumberFormat="1" applyFont="1" applyBorder="1" applyAlignment="1">
      <alignment horizontal="center"/>
    </xf>
    <xf numFmtId="164" fontId="2" fillId="0" borderId="10" xfId="0" applyNumberFormat="1" applyFont="1" applyFill="1" applyBorder="1" applyAlignment="1">
      <alignment horizontal="center"/>
    </xf>
    <xf numFmtId="1" fontId="2" fillId="0" borderId="17" xfId="0" applyNumberFormat="1" applyFont="1" applyBorder="1" applyAlignment="1">
      <alignment horizontal="center"/>
    </xf>
    <xf numFmtId="47" fontId="2" fillId="0" borderId="10" xfId="0" applyNumberFormat="1" applyFont="1" applyFill="1" applyBorder="1" applyAlignment="1">
      <alignment horizontal="center"/>
    </xf>
    <xf numFmtId="1" fontId="2" fillId="0" borderId="17" xfId="0" applyNumberFormat="1" applyFont="1" applyFill="1" applyBorder="1" applyAlignment="1">
      <alignment horizontal="center"/>
    </xf>
    <xf numFmtId="0" fontId="0" fillId="0" borderId="19" xfId="0" applyBorder="1" applyAlignment="1">
      <alignment horizontal="center"/>
    </xf>
    <xf numFmtId="165" fontId="0" fillId="0" borderId="19" xfId="0" applyNumberFormat="1" applyBorder="1" applyAlignment="1">
      <alignment horizontal="center"/>
    </xf>
    <xf numFmtId="1" fontId="0" fillId="0" borderId="19" xfId="0" applyNumberFormat="1" applyBorder="1" applyAlignment="1">
      <alignment horizontal="center"/>
    </xf>
    <xf numFmtId="166" fontId="0" fillId="0" borderId="19" xfId="0" applyNumberFormat="1" applyBorder="1" applyAlignment="1">
      <alignment horizontal="center"/>
    </xf>
    <xf numFmtId="0" fontId="0" fillId="0" borderId="0" xfId="0" applyNumberFormat="1"/>
    <xf numFmtId="1" fontId="0" fillId="0" borderId="0" xfId="0" applyNumberFormat="1"/>
    <xf numFmtId="47" fontId="0" fillId="0" borderId="0" xfId="0" applyNumberFormat="1"/>
    <xf numFmtId="165" fontId="0" fillId="0" borderId="0" xfId="0" applyNumberFormat="1"/>
    <xf numFmtId="0" fontId="4" fillId="0" borderId="0" xfId="0" applyFont="1"/>
    <xf numFmtId="0" fontId="5" fillId="0" borderId="0" xfId="0" applyFont="1"/>
    <xf numFmtId="0" fontId="0" fillId="2" borderId="0" xfId="0" applyFill="1"/>
    <xf numFmtId="167" fontId="6" fillId="2" borderId="18" xfId="0" applyNumberFormat="1" applyFont="1" applyFill="1" applyBorder="1" applyAlignment="1" applyProtection="1">
      <alignment horizontal="center"/>
    </xf>
    <xf numFmtId="0" fontId="0" fillId="0" borderId="0" xfId="0" applyFill="1" applyBorder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15"/>
  <sheetViews>
    <sheetView tabSelected="1" workbookViewId="0">
      <selection sqref="A1:XFD1048576"/>
    </sheetView>
  </sheetViews>
  <sheetFormatPr defaultRowHeight="15"/>
  <cols>
    <col min="2" max="3" width="9.140625" customWidth="1"/>
  </cols>
  <sheetData>
    <row r="1" spans="1:20" ht="15.75" thickBo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>
      <c r="A2" s="2" t="s">
        <v>0</v>
      </c>
      <c r="B2" s="3"/>
      <c r="C2" s="3"/>
      <c r="D2" s="3"/>
      <c r="E2" s="3"/>
      <c r="F2" s="3"/>
      <c r="G2" s="4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5.75">
      <c r="A3" s="5"/>
      <c r="B3" s="6">
        <v>16</v>
      </c>
      <c r="C3" s="6">
        <v>18</v>
      </c>
      <c r="D3" s="6">
        <v>20</v>
      </c>
      <c r="E3" s="6">
        <v>22</v>
      </c>
      <c r="F3" s="6">
        <v>24</v>
      </c>
      <c r="G3" s="7">
        <v>26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5.75">
      <c r="A4" s="8">
        <v>1.0995370370370371E-3</v>
      </c>
      <c r="B4" s="9">
        <v>1.3773148148148147E-3</v>
      </c>
      <c r="C4" s="9">
        <v>1.3310185185185185E-3</v>
      </c>
      <c r="D4" s="9">
        <v>1.2847222222222223E-3</v>
      </c>
      <c r="E4" s="9">
        <v>1.238425925925926E-3</v>
      </c>
      <c r="F4" s="9">
        <v>1.1921296296296298E-3</v>
      </c>
      <c r="G4" s="10">
        <v>1.1458333333333331E-3</v>
      </c>
      <c r="I4" s="11"/>
      <c r="J4" s="11"/>
      <c r="K4" s="11"/>
      <c r="L4" s="11"/>
      <c r="M4" s="11"/>
      <c r="N4" s="11"/>
      <c r="O4" s="11"/>
      <c r="P4" s="12"/>
      <c r="Q4" s="1"/>
      <c r="R4" s="1"/>
      <c r="S4" s="1"/>
      <c r="T4" s="1"/>
    </row>
    <row r="5" spans="1:20" ht="15.75">
      <c r="A5" s="13">
        <v>1.1111111111111111E-3</v>
      </c>
      <c r="B5" s="14">
        <v>1.3888888888888887E-3</v>
      </c>
      <c r="C5" s="14">
        <v>1.3425925925925927E-3</v>
      </c>
      <c r="D5" s="14">
        <v>1.2962962962962963E-3</v>
      </c>
      <c r="E5" s="14">
        <v>1.25E-3</v>
      </c>
      <c r="F5" s="14">
        <v>1.2037037037037038E-3</v>
      </c>
      <c r="G5" s="15">
        <v>1.1574074074074071E-3</v>
      </c>
      <c r="I5" s="11"/>
      <c r="J5" s="11"/>
      <c r="K5" s="11"/>
      <c r="L5" s="11"/>
      <c r="M5" s="11"/>
      <c r="N5" s="11"/>
      <c r="O5" s="11"/>
      <c r="P5" s="12"/>
      <c r="Q5" s="1"/>
      <c r="R5" s="1"/>
      <c r="S5" s="1"/>
      <c r="T5" s="1"/>
    </row>
    <row r="6" spans="1:20" ht="15.75">
      <c r="A6" s="13">
        <v>1.1226851851851851E-3</v>
      </c>
      <c r="B6" s="14">
        <v>1.4004629629629629E-3</v>
      </c>
      <c r="C6" s="14">
        <v>1.3541666666666667E-3</v>
      </c>
      <c r="D6" s="14">
        <v>1.3078703703703703E-3</v>
      </c>
      <c r="E6" s="14">
        <v>1.261574074074074E-3</v>
      </c>
      <c r="F6" s="14">
        <v>1.2152777777777778E-3</v>
      </c>
      <c r="G6" s="15">
        <v>1.1689814814814816E-3</v>
      </c>
      <c r="I6" s="11"/>
      <c r="J6" s="11"/>
      <c r="K6" s="11"/>
      <c r="L6" s="11"/>
      <c r="M6" s="11"/>
      <c r="N6" s="11"/>
      <c r="O6" s="11"/>
      <c r="P6" s="12"/>
      <c r="Q6" s="1"/>
      <c r="R6" s="1"/>
      <c r="S6" s="1"/>
      <c r="T6" s="1"/>
    </row>
    <row r="7" spans="1:20" ht="15.75">
      <c r="A7" s="13">
        <v>1.1342592592592591E-3</v>
      </c>
      <c r="B7" s="14">
        <v>1.4120370370370369E-3</v>
      </c>
      <c r="C7" s="14">
        <v>1.3657407407407407E-3</v>
      </c>
      <c r="D7" s="14">
        <v>1.3194444444444445E-3</v>
      </c>
      <c r="E7" s="14">
        <v>1.2731481481481483E-3</v>
      </c>
      <c r="F7" s="14">
        <v>1.2268518518518518E-3</v>
      </c>
      <c r="G7" s="15">
        <v>1.1805555555555556E-3</v>
      </c>
      <c r="I7" s="11"/>
      <c r="J7" s="11"/>
      <c r="K7" s="11"/>
      <c r="L7" s="11"/>
      <c r="M7" s="11"/>
      <c r="N7" s="11"/>
      <c r="O7" s="11"/>
      <c r="P7" s="12"/>
      <c r="Q7" s="1"/>
      <c r="R7" s="1"/>
      <c r="S7" s="1"/>
      <c r="T7" s="1"/>
    </row>
    <row r="8" spans="1:20" ht="15.75">
      <c r="A8" s="13">
        <v>1.1458333333333331E-3</v>
      </c>
      <c r="B8" s="14">
        <v>1.4351851851851854E-3</v>
      </c>
      <c r="C8" s="14">
        <v>1.3888888888888887E-3</v>
      </c>
      <c r="D8" s="14">
        <v>1.3425925925925927E-3</v>
      </c>
      <c r="E8" s="14">
        <v>1.2847222222222223E-3</v>
      </c>
      <c r="F8" s="14">
        <v>1.238425925925926E-3</v>
      </c>
      <c r="G8" s="15">
        <v>1.1921296296296298E-3</v>
      </c>
      <c r="I8" s="11"/>
      <c r="J8" s="11"/>
      <c r="K8" s="11"/>
      <c r="L8" s="11"/>
      <c r="M8" s="11"/>
      <c r="N8" s="11"/>
      <c r="O8" s="11"/>
      <c r="P8" s="12"/>
      <c r="Q8" s="1"/>
      <c r="R8" s="1"/>
      <c r="S8" s="1"/>
      <c r="T8" s="1"/>
    </row>
    <row r="9" spans="1:20" ht="15.75">
      <c r="A9" s="13">
        <v>1.1574074074074071E-3</v>
      </c>
      <c r="B9" s="14">
        <v>1.4467592592592594E-3</v>
      </c>
      <c r="C9" s="14">
        <v>1.4004629629629629E-3</v>
      </c>
      <c r="D9" s="14">
        <v>1.3541666666666667E-3</v>
      </c>
      <c r="E9" s="14">
        <v>1.2962962962962963E-3</v>
      </c>
      <c r="F9" s="14">
        <v>1.25E-3</v>
      </c>
      <c r="G9" s="15">
        <v>1.2037037037037038E-3</v>
      </c>
      <c r="I9" s="11"/>
      <c r="J9" s="11"/>
      <c r="K9" s="11"/>
      <c r="L9" s="11"/>
      <c r="M9" s="11"/>
      <c r="N9" s="11"/>
      <c r="O9" s="11"/>
      <c r="P9" s="12"/>
      <c r="Q9" s="1"/>
      <c r="R9" s="1"/>
      <c r="S9" s="1"/>
      <c r="T9" s="1"/>
    </row>
    <row r="10" spans="1:20" ht="15.75">
      <c r="A10" s="13">
        <v>1.1689814814814816E-3</v>
      </c>
      <c r="B10" s="14">
        <v>1.4583333333333334E-3</v>
      </c>
      <c r="C10" s="14">
        <v>1.4120370370370369E-3</v>
      </c>
      <c r="D10" s="14">
        <v>1.3657407407407407E-3</v>
      </c>
      <c r="E10" s="14">
        <v>1.3194444444444445E-3</v>
      </c>
      <c r="F10" s="14">
        <v>1.261574074074074E-3</v>
      </c>
      <c r="G10" s="15">
        <v>1.2152777777777778E-3</v>
      </c>
      <c r="I10" s="11"/>
      <c r="J10" s="11"/>
      <c r="K10" s="11"/>
      <c r="L10" s="11"/>
      <c r="M10" s="11"/>
      <c r="N10" s="11"/>
      <c r="O10" s="11"/>
      <c r="P10" s="12"/>
      <c r="Q10" s="1"/>
      <c r="R10" s="1"/>
      <c r="S10" s="1"/>
      <c r="T10" s="1"/>
    </row>
    <row r="11" spans="1:20" ht="15.75">
      <c r="A11" s="13">
        <v>1.1805555555555556E-3</v>
      </c>
      <c r="B11" s="14">
        <v>1.4699074074074074E-3</v>
      </c>
      <c r="C11" s="14">
        <v>1.423611111111111E-3</v>
      </c>
      <c r="D11" s="14">
        <v>1.3773148148148147E-3</v>
      </c>
      <c r="E11" s="14">
        <v>1.3310185185185185E-3</v>
      </c>
      <c r="F11" s="14">
        <v>1.2731481481481483E-3</v>
      </c>
      <c r="G11" s="15">
        <v>1.2268518518518518E-3</v>
      </c>
      <c r="I11" s="11"/>
      <c r="J11" s="11"/>
      <c r="K11" s="11"/>
      <c r="L11" s="11"/>
      <c r="M11" s="11"/>
      <c r="N11" s="11"/>
      <c r="O11" s="11"/>
      <c r="P11" s="12"/>
      <c r="Q11" s="1"/>
      <c r="R11" s="1"/>
      <c r="S11" s="1"/>
      <c r="T11" s="1"/>
    </row>
    <row r="12" spans="1:20" ht="15.75">
      <c r="A12" s="13">
        <v>1.1921296296296298E-3</v>
      </c>
      <c r="B12" s="14">
        <v>1.4930555555555556E-3</v>
      </c>
      <c r="C12" s="14">
        <v>1.4351851851851854E-3</v>
      </c>
      <c r="D12" s="14">
        <v>1.3888888888888887E-3</v>
      </c>
      <c r="E12" s="14">
        <v>1.3425925925925927E-3</v>
      </c>
      <c r="F12" s="14">
        <v>1.2962962962962963E-3</v>
      </c>
      <c r="G12" s="15">
        <v>1.238425925925926E-3</v>
      </c>
      <c r="I12" s="11"/>
      <c r="J12" s="11"/>
      <c r="K12" s="11"/>
      <c r="L12" s="11"/>
      <c r="M12" s="11"/>
      <c r="N12" s="11"/>
      <c r="O12" s="11"/>
      <c r="P12" s="12"/>
      <c r="Q12" s="1"/>
      <c r="R12" s="1"/>
      <c r="S12" s="1"/>
      <c r="T12" s="1"/>
    </row>
    <row r="13" spans="1:20" ht="15.75">
      <c r="A13" s="13">
        <v>1.2037037037037038E-3</v>
      </c>
      <c r="B13" s="14">
        <v>1.5046296296296296E-3</v>
      </c>
      <c r="C13" s="14">
        <v>1.4583333333333334E-3</v>
      </c>
      <c r="D13" s="14">
        <v>1.4004629629629629E-3</v>
      </c>
      <c r="E13" s="14">
        <v>1.3541666666666667E-3</v>
      </c>
      <c r="F13" s="14">
        <v>1.3078703703703703E-3</v>
      </c>
      <c r="G13" s="15">
        <v>1.25E-3</v>
      </c>
      <c r="I13" s="11"/>
      <c r="J13" s="11"/>
      <c r="K13" s="11"/>
      <c r="L13" s="11"/>
      <c r="M13" s="11"/>
      <c r="N13" s="11"/>
      <c r="O13" s="11"/>
      <c r="P13" s="12"/>
    </row>
    <row r="14" spans="1:20" ht="16.5" thickBot="1">
      <c r="A14" s="16">
        <v>1.2152777777777778E-3</v>
      </c>
      <c r="B14" s="17">
        <v>1.5162037037037036E-3</v>
      </c>
      <c r="C14" s="17">
        <v>1.4699074074074074E-3</v>
      </c>
      <c r="D14" s="17">
        <v>1.423611111111111E-3</v>
      </c>
      <c r="E14" s="18">
        <v>1.3657407407407407E-3</v>
      </c>
      <c r="F14" s="18">
        <v>1.3194444444444445E-3</v>
      </c>
      <c r="G14" s="19">
        <v>1.261574074074074E-3</v>
      </c>
      <c r="I14" s="11"/>
      <c r="J14" s="11"/>
      <c r="K14" s="11"/>
      <c r="L14" s="11"/>
      <c r="M14" s="11"/>
      <c r="N14" s="11"/>
      <c r="O14" s="11"/>
      <c r="P14" s="12"/>
      <c r="Q14" s="1"/>
      <c r="R14" s="1"/>
      <c r="S14" s="1"/>
      <c r="T14" s="1"/>
    </row>
    <row r="15" spans="1:20" ht="15.75" thickBot="1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>
      <c r="A16" s="20" t="s">
        <v>1</v>
      </c>
      <c r="B16" s="21" t="s">
        <v>2</v>
      </c>
      <c r="C16" s="22"/>
      <c r="D16" s="23" t="s">
        <v>3</v>
      </c>
      <c r="E16" s="24"/>
      <c r="F16" s="23" t="s">
        <v>4</v>
      </c>
      <c r="G16" s="24"/>
      <c r="H16" s="23" t="s">
        <v>5</v>
      </c>
      <c r="I16" s="24"/>
      <c r="L16" s="25" t="s">
        <v>6</v>
      </c>
      <c r="M16" s="1"/>
      <c r="N16" s="1"/>
      <c r="O16" s="1"/>
      <c r="P16" s="1"/>
      <c r="Q16" s="1"/>
      <c r="R16" s="1"/>
      <c r="S16" s="1"/>
      <c r="T16" s="1"/>
    </row>
    <row r="17" spans="1:24" ht="15" customHeight="1">
      <c r="A17" s="26"/>
      <c r="B17" s="27"/>
      <c r="C17" s="28"/>
      <c r="D17" s="29" t="s">
        <v>7</v>
      </c>
      <c r="E17" s="30" t="s">
        <v>8</v>
      </c>
      <c r="F17" s="29"/>
      <c r="G17" s="30"/>
      <c r="H17" s="29"/>
      <c r="I17" s="30"/>
      <c r="L17" s="25"/>
      <c r="M17" s="1"/>
      <c r="N17" s="1"/>
      <c r="O17" s="1"/>
      <c r="P17" s="1"/>
      <c r="Q17" s="1"/>
      <c r="R17" s="1"/>
      <c r="S17" s="1"/>
      <c r="T17" s="1"/>
    </row>
    <row r="18" spans="1:24" ht="15.75">
      <c r="A18" s="31">
        <v>1.1828703703703704E-3</v>
      </c>
      <c r="B18" s="32"/>
      <c r="C18" s="33"/>
      <c r="D18" s="32">
        <f>A19/E18</f>
        <v>10.011612978483678</v>
      </c>
      <c r="E18" s="34">
        <v>32.75</v>
      </c>
      <c r="F18" s="32">
        <v>10</v>
      </c>
      <c r="G18" s="33"/>
      <c r="H18" s="32">
        <v>10</v>
      </c>
      <c r="I18" s="33"/>
      <c r="L18" t="s">
        <v>9</v>
      </c>
      <c r="P18" t="s">
        <v>10</v>
      </c>
      <c r="V18" s="35">
        <v>4.7222222222222396E-3</v>
      </c>
    </row>
    <row r="19" spans="1:24" ht="16.5" thickBot="1">
      <c r="A19" s="36">
        <f>2.8/(A18*60*24*60/500)^3</f>
        <v>327.88032504534044</v>
      </c>
      <c r="B19" s="37" t="s">
        <v>11</v>
      </c>
      <c r="C19" s="38" t="s">
        <v>9</v>
      </c>
      <c r="D19" s="37" t="s">
        <v>11</v>
      </c>
      <c r="E19" s="38" t="s">
        <v>9</v>
      </c>
      <c r="F19" s="37" t="s">
        <v>11</v>
      </c>
      <c r="G19" s="38" t="s">
        <v>9</v>
      </c>
      <c r="H19" s="37" t="s">
        <v>11</v>
      </c>
      <c r="I19" s="38" t="s">
        <v>9</v>
      </c>
      <c r="K19" s="39" t="s">
        <v>12</v>
      </c>
      <c r="L19" s="39" t="s">
        <v>11</v>
      </c>
      <c r="M19" s="39" t="s">
        <v>9</v>
      </c>
      <c r="N19" s="39" t="s">
        <v>7</v>
      </c>
      <c r="P19" t="s">
        <v>7</v>
      </c>
      <c r="V19" s="35">
        <v>1.1805555555555599E-3</v>
      </c>
    </row>
    <row r="20" spans="1:24" ht="15.75">
      <c r="A20" s="40">
        <v>16</v>
      </c>
      <c r="B20" s="41">
        <f>VLOOKUP($A$18,$A$4:$G$14,2,TRUE)</f>
        <v>1.4699074074074074E-3</v>
      </c>
      <c r="C20" s="42">
        <f>2.8/(B20*60*24*60/500)^3</f>
        <v>170.86648346525038</v>
      </c>
      <c r="D20" s="13">
        <f>((2.8/E20)^(1/3))*500/(24*60*60)</f>
        <v>1.5018766336376218E-3</v>
      </c>
      <c r="E20" s="42">
        <f>$D$18*A20</f>
        <v>160.18580765573884</v>
      </c>
      <c r="F20" s="13">
        <f>((2.8/G20)^(1/3))*500/(24*60*60)</f>
        <v>1.5014132184333858E-3</v>
      </c>
      <c r="G20" s="42">
        <f>(A20-$A$22)*$F$18+$G$22</f>
        <v>160.33417877493727</v>
      </c>
      <c r="H20" s="35">
        <f>500/((24*60)*(A20*$H$18))</f>
        <v>2.170138888888889E-3</v>
      </c>
      <c r="I20" s="42">
        <f t="shared" ref="I20:I35" si="0">2.8/(H20*60*24*60/500)^3</f>
        <v>53.096296296296295</v>
      </c>
      <c r="K20" s="43">
        <f>A20</f>
        <v>16</v>
      </c>
      <c r="L20" s="44">
        <f>IF($L$18="WP",B20,IF($L$18="SPI",D20,IF($L$18="Watts",F20,IF($L$18="S10MPS",H20,"Err"))))</f>
        <v>1.5014132184333858E-3</v>
      </c>
      <c r="M20" s="45">
        <f>IF($L$18="WP",C20,IF($L$18="SPI",E20,IF($L$18="Watts",G20,IF($L$18="S10MPS",I20,"Err"))))</f>
        <v>160.33417877493727</v>
      </c>
      <c r="N20" s="46">
        <f>M20/K20</f>
        <v>10.020886173433579</v>
      </c>
      <c r="O20" s="47"/>
      <c r="P20" s="47" t="s">
        <v>9</v>
      </c>
      <c r="S20">
        <f>C20/A20</f>
        <v>10.679155216578149</v>
      </c>
      <c r="V20" s="35">
        <v>1.7396815410246332E-3</v>
      </c>
    </row>
    <row r="21" spans="1:24" ht="15.75">
      <c r="A21" s="48">
        <v>17</v>
      </c>
      <c r="B21" s="41">
        <f>AVERAGE(B20,B22)</f>
        <v>1.4467592592592592E-3</v>
      </c>
      <c r="C21" s="42">
        <f t="shared" ref="C21:C30" si="1">2.8/(B21*60*24*60/500)^3</f>
        <v>179.20000000000005</v>
      </c>
      <c r="D21" s="13">
        <f t="shared" ref="D21:D35" si="2">((2.8/E21)^(1/3))*500/(24*60*60)</f>
        <v>1.4718310059388595E-3</v>
      </c>
      <c r="E21" s="42">
        <f t="shared" ref="E21:E35" si="3">$D$18*A21</f>
        <v>170.19742063422251</v>
      </c>
      <c r="F21" s="13">
        <f t="shared" ref="F21:F35" si="4">((2.8/G21)^(1/3))*500/(24*60*60)</f>
        <v>1.471436998569347E-3</v>
      </c>
      <c r="G21" s="42">
        <f>(A21-$A$22)*$F$18+$G$22</f>
        <v>170.33417877493727</v>
      </c>
      <c r="H21" s="35">
        <f t="shared" ref="H21:H35" si="5">500/((24*60)*(A21*$H$18))</f>
        <v>2.0424836601307191E-3</v>
      </c>
      <c r="I21" s="42">
        <f t="shared" si="0"/>
        <v>63.687037037036987</v>
      </c>
      <c r="K21" s="49">
        <f t="shared" ref="K21:K35" si="6">A21</f>
        <v>17</v>
      </c>
      <c r="L21" s="50">
        <f t="shared" ref="L21:M35" si="7">IF($L$18="WP",B21,IF($L$18="SPI",D21,IF($L$18="Watts",F21,IF($L$18="S10MPS",H21,"Err"))))</f>
        <v>1.471436998569347E-3</v>
      </c>
      <c r="M21" s="51">
        <f t="shared" si="7"/>
        <v>170.33417877493727</v>
      </c>
      <c r="N21" s="52">
        <f t="shared" ref="N21:N35" si="8">M21/K21</f>
        <v>10.019657574996311</v>
      </c>
      <c r="O21" s="47"/>
      <c r="P21" t="s">
        <v>13</v>
      </c>
      <c r="S21">
        <f t="shared" ref="S21:S30" si="9">C21/A21</f>
        <v>10.541176470588239</v>
      </c>
      <c r="V21" s="35">
        <v>1.6371030088834489E-3</v>
      </c>
    </row>
    <row r="22" spans="1:24" ht="15.75">
      <c r="A22" s="48">
        <v>18</v>
      </c>
      <c r="B22" s="41">
        <f>VLOOKUP($A$18,$A$4:$G$14,3,TRUE)</f>
        <v>1.423611111111111E-3</v>
      </c>
      <c r="C22" s="42">
        <f t="shared" si="1"/>
        <v>188.08437142471766</v>
      </c>
      <c r="D22" s="13">
        <f t="shared" si="2"/>
        <v>1.4440539530123978E-3</v>
      </c>
      <c r="E22" s="42">
        <f t="shared" si="3"/>
        <v>180.20903361270621</v>
      </c>
      <c r="F22" s="13">
        <f t="shared" si="4"/>
        <v>1.443719835935916E-3</v>
      </c>
      <c r="G22" s="42">
        <f>55%*$A$19</f>
        <v>180.33417877493727</v>
      </c>
      <c r="H22" s="35">
        <f t="shared" si="5"/>
        <v>1.9290123456790122E-3</v>
      </c>
      <c r="I22" s="42">
        <f t="shared" si="0"/>
        <v>75.599999999999994</v>
      </c>
      <c r="K22" s="49">
        <f t="shared" si="6"/>
        <v>18</v>
      </c>
      <c r="L22" s="50">
        <f t="shared" si="7"/>
        <v>1.443719835935916E-3</v>
      </c>
      <c r="M22" s="51">
        <f t="shared" si="7"/>
        <v>180.33417877493727</v>
      </c>
      <c r="N22" s="52">
        <f t="shared" si="8"/>
        <v>10.018565487496515</v>
      </c>
      <c r="O22" s="47"/>
      <c r="P22" s="47"/>
      <c r="S22">
        <f t="shared" si="9"/>
        <v>10.449131745817647</v>
      </c>
      <c r="V22" s="35">
        <v>1.5551074794641639E-3</v>
      </c>
    </row>
    <row r="23" spans="1:24" ht="15.75">
      <c r="A23" s="48">
        <v>19</v>
      </c>
      <c r="B23" s="41">
        <f>AVERAGE(B22,B24)</f>
        <v>1.4004629629629627E-3</v>
      </c>
      <c r="C23" s="42">
        <f t="shared" si="1"/>
        <v>197.56587551882225</v>
      </c>
      <c r="D23" s="13">
        <f t="shared" si="2"/>
        <v>1.4182617417970781E-3</v>
      </c>
      <c r="E23" s="42">
        <f t="shared" si="3"/>
        <v>190.22064659118988</v>
      </c>
      <c r="F23" s="13">
        <f t="shared" si="4"/>
        <v>1.4179796933502708E-3</v>
      </c>
      <c r="G23" s="42">
        <f t="shared" ref="G23:G35" si="10">(A23-$A$22)*$F$18+$G$22</f>
        <v>190.33417877493727</v>
      </c>
      <c r="H23" s="35">
        <f t="shared" si="5"/>
        <v>1.827485380116959E-3</v>
      </c>
      <c r="I23" s="42">
        <f t="shared" si="0"/>
        <v>88.912962962962965</v>
      </c>
      <c r="K23" s="49">
        <f t="shared" si="6"/>
        <v>19</v>
      </c>
      <c r="L23" s="50">
        <f t="shared" si="7"/>
        <v>1.4179796933502708E-3</v>
      </c>
      <c r="M23" s="51">
        <f t="shared" si="7"/>
        <v>190.33417877493727</v>
      </c>
      <c r="N23" s="52">
        <f t="shared" si="8"/>
        <v>10.017588356575645</v>
      </c>
      <c r="O23" s="47"/>
      <c r="S23">
        <f t="shared" si="9"/>
        <v>10.398203974674855</v>
      </c>
      <c r="U23">
        <v>16</v>
      </c>
      <c r="V23" s="35">
        <v>1.4874067950147859E-3</v>
      </c>
      <c r="W23" s="42">
        <f t="shared" ref="W23:W35" si="11">2.8/(V23*60*24*60/500)^3</f>
        <v>164.9064085457311</v>
      </c>
      <c r="X23">
        <f>W23/U23</f>
        <v>10.306650534108194</v>
      </c>
    </row>
    <row r="24" spans="1:24" ht="15.75">
      <c r="A24" s="48">
        <v>20</v>
      </c>
      <c r="B24" s="41">
        <f>VLOOKUP($A$18,$A$4:$G$14,4,TRUE)</f>
        <v>1.3773148148148147E-3</v>
      </c>
      <c r="C24" s="42">
        <f t="shared" si="1"/>
        <v>207.69553496138943</v>
      </c>
      <c r="D24" s="13">
        <f t="shared" si="2"/>
        <v>1.3942187624312672E-3</v>
      </c>
      <c r="E24" s="42">
        <f t="shared" si="3"/>
        <v>200.23225956967354</v>
      </c>
      <c r="F24" s="13">
        <f t="shared" si="4"/>
        <v>1.3939822879346401E-3</v>
      </c>
      <c r="G24" s="42">
        <f t="shared" si="10"/>
        <v>200.33417877493727</v>
      </c>
      <c r="H24" s="35">
        <f t="shared" si="5"/>
        <v>1.736111111111111E-3</v>
      </c>
      <c r="I24" s="42">
        <f t="shared" si="0"/>
        <v>103.7037037037037</v>
      </c>
      <c r="K24" s="49">
        <f t="shared" si="6"/>
        <v>20</v>
      </c>
      <c r="L24" s="50">
        <f t="shared" si="7"/>
        <v>1.3939822879346401E-3</v>
      </c>
      <c r="M24" s="51">
        <f t="shared" si="7"/>
        <v>200.33417877493727</v>
      </c>
      <c r="N24" s="52">
        <f t="shared" si="8"/>
        <v>10.016708938746863</v>
      </c>
      <c r="O24" s="47"/>
      <c r="P24" s="47"/>
      <c r="S24">
        <f t="shared" si="9"/>
        <v>10.384776748069472</v>
      </c>
      <c r="U24">
        <v>18</v>
      </c>
      <c r="V24" s="35">
        <v>1.4301412073215963E-3</v>
      </c>
      <c r="W24" s="42">
        <f t="shared" si="11"/>
        <v>185.5197096139475</v>
      </c>
      <c r="X24">
        <f t="shared" ref="X24:X35" si="12">W24/U24</f>
        <v>10.306650534108194</v>
      </c>
    </row>
    <row r="25" spans="1:24" ht="15.75">
      <c r="A25" s="48">
        <v>21</v>
      </c>
      <c r="B25" s="41">
        <f>AVERAGE(B24,B26)</f>
        <v>1.3541666666666667E-3</v>
      </c>
      <c r="C25" s="42">
        <f t="shared" si="1"/>
        <v>218.52969475147853</v>
      </c>
      <c r="D25" s="13">
        <f t="shared" si="2"/>
        <v>1.3717274300356803E-3</v>
      </c>
      <c r="E25" s="42">
        <f t="shared" si="3"/>
        <v>210.24387254815724</v>
      </c>
      <c r="F25" s="13">
        <f t="shared" si="4"/>
        <v>1.371531086512509E-3</v>
      </c>
      <c r="G25" s="42">
        <f t="shared" si="10"/>
        <v>210.33417877493727</v>
      </c>
      <c r="H25" s="35">
        <f t="shared" si="5"/>
        <v>1.6534391534391533E-3</v>
      </c>
      <c r="I25" s="42">
        <f t="shared" si="0"/>
        <v>120.05000000000001</v>
      </c>
      <c r="K25" s="49">
        <f t="shared" si="6"/>
        <v>21</v>
      </c>
      <c r="L25" s="50">
        <f t="shared" si="7"/>
        <v>1.371531086512509E-3</v>
      </c>
      <c r="M25" s="51">
        <f t="shared" si="7"/>
        <v>210.33417877493727</v>
      </c>
      <c r="N25" s="52">
        <f t="shared" si="8"/>
        <v>10.015913274997013</v>
      </c>
      <c r="O25" s="47"/>
      <c r="S25">
        <f t="shared" si="9"/>
        <v>10.406175940546596</v>
      </c>
      <c r="U25">
        <v>20</v>
      </c>
      <c r="V25" s="35">
        <v>1.3807861541560804E-3</v>
      </c>
      <c r="W25" s="42">
        <f t="shared" si="11"/>
        <v>206.13301068216373</v>
      </c>
      <c r="X25">
        <f t="shared" si="12"/>
        <v>10.306650534108186</v>
      </c>
    </row>
    <row r="26" spans="1:24" ht="15.75">
      <c r="A26" s="48">
        <v>22</v>
      </c>
      <c r="B26" s="41">
        <f>VLOOKUP($A$18,$A$4:$G$14,5,TRUE)</f>
        <v>1.3310185185185185E-3</v>
      </c>
      <c r="C26" s="42">
        <f t="shared" si="1"/>
        <v>230.1306813511959</v>
      </c>
      <c r="D26" s="13">
        <f t="shared" si="2"/>
        <v>1.350620574353395E-3</v>
      </c>
      <c r="E26" s="42">
        <f t="shared" si="3"/>
        <v>220.25548552664091</v>
      </c>
      <c r="F26" s="13">
        <f t="shared" si="4"/>
        <v>1.3504597619960713E-3</v>
      </c>
      <c r="G26" s="42">
        <f t="shared" si="10"/>
        <v>220.33417877493727</v>
      </c>
      <c r="H26" s="35">
        <f t="shared" si="5"/>
        <v>1.5782828282828283E-3</v>
      </c>
      <c r="I26" s="42">
        <f t="shared" si="0"/>
        <v>138.02962962962965</v>
      </c>
      <c r="K26" s="49">
        <f t="shared" si="6"/>
        <v>22</v>
      </c>
      <c r="L26" s="50">
        <f t="shared" si="7"/>
        <v>1.3504597619960713E-3</v>
      </c>
      <c r="M26" s="51">
        <f t="shared" si="7"/>
        <v>220.33417877493727</v>
      </c>
      <c r="N26" s="52">
        <f t="shared" si="8"/>
        <v>10.015189944315331</v>
      </c>
      <c r="O26" s="47"/>
      <c r="P26" s="47"/>
      <c r="S26">
        <f t="shared" si="9"/>
        <v>10.46048551596345</v>
      </c>
      <c r="U26">
        <v>22</v>
      </c>
      <c r="V26" s="35">
        <v>1.3376080130591689E-3</v>
      </c>
      <c r="W26" s="42">
        <f t="shared" si="11"/>
        <v>226.74631175038013</v>
      </c>
      <c r="X26">
        <f t="shared" si="12"/>
        <v>10.306650534108188</v>
      </c>
    </row>
    <row r="27" spans="1:24" ht="15.75">
      <c r="A27" s="48">
        <v>23</v>
      </c>
      <c r="B27" s="41">
        <f>AVERAGE(B26,B28)</f>
        <v>1.3020833333333335E-3</v>
      </c>
      <c r="C27" s="42">
        <f t="shared" si="1"/>
        <v>245.81618655692711</v>
      </c>
      <c r="D27" s="13">
        <f t="shared" si="2"/>
        <v>1.3307556214630369E-3</v>
      </c>
      <c r="E27" s="42">
        <f t="shared" si="3"/>
        <v>230.26709850512458</v>
      </c>
      <c r="F27" s="13">
        <f t="shared" si="4"/>
        <v>1.3306264235098547E-3</v>
      </c>
      <c r="G27" s="42">
        <f t="shared" si="10"/>
        <v>230.33417877493727</v>
      </c>
      <c r="H27" s="35">
        <f t="shared" si="5"/>
        <v>1.5096618357487923E-3</v>
      </c>
      <c r="I27" s="42">
        <f t="shared" si="0"/>
        <v>157.72037037037038</v>
      </c>
      <c r="K27" s="49">
        <f t="shared" si="6"/>
        <v>23</v>
      </c>
      <c r="L27" s="50">
        <f t="shared" si="7"/>
        <v>1.3306264235098547E-3</v>
      </c>
      <c r="M27" s="51">
        <f t="shared" si="7"/>
        <v>230.33417877493727</v>
      </c>
      <c r="N27" s="52">
        <f t="shared" si="8"/>
        <v>10.014529511953794</v>
      </c>
      <c r="O27" s="47"/>
      <c r="S27">
        <f t="shared" si="9"/>
        <v>10.687660285083787</v>
      </c>
      <c r="U27">
        <v>24</v>
      </c>
      <c r="V27" s="35">
        <v>1.2993695192409457E-3</v>
      </c>
      <c r="W27" s="42">
        <f t="shared" si="11"/>
        <v>247.35961281859662</v>
      </c>
      <c r="X27">
        <f t="shared" si="12"/>
        <v>10.306650534108192</v>
      </c>
    </row>
    <row r="28" spans="1:24" ht="15.75">
      <c r="A28" s="48">
        <v>24</v>
      </c>
      <c r="B28" s="41">
        <f>VLOOKUP($A$18,$A$4:$G$14,6,TRUE)</f>
        <v>1.2731481481481483E-3</v>
      </c>
      <c r="C28" s="42">
        <f t="shared" si="1"/>
        <v>262.96018031555207</v>
      </c>
      <c r="D28" s="13">
        <f t="shared" si="2"/>
        <v>1.3120100875897418E-3</v>
      </c>
      <c r="E28" s="42">
        <f t="shared" si="3"/>
        <v>240.27871148360828</v>
      </c>
      <c r="F28" s="13">
        <f t="shared" si="4"/>
        <v>1.3119091458574457E-3</v>
      </c>
      <c r="G28" s="42">
        <f t="shared" si="10"/>
        <v>240.33417877493727</v>
      </c>
      <c r="H28" s="35">
        <f t="shared" si="5"/>
        <v>1.4467592592592592E-3</v>
      </c>
      <c r="I28" s="42">
        <f t="shared" si="0"/>
        <v>179.20000000000005</v>
      </c>
      <c r="K28" s="49">
        <f t="shared" si="6"/>
        <v>24</v>
      </c>
      <c r="L28" s="50">
        <f t="shared" si="7"/>
        <v>1.3119091458574457E-3</v>
      </c>
      <c r="M28" s="51">
        <f t="shared" si="7"/>
        <v>240.33417877493727</v>
      </c>
      <c r="N28" s="52">
        <f t="shared" si="8"/>
        <v>10.013924115622386</v>
      </c>
      <c r="O28" s="47"/>
      <c r="P28" s="47"/>
      <c r="S28">
        <f t="shared" si="9"/>
        <v>10.956674179814669</v>
      </c>
      <c r="U28">
        <v>26</v>
      </c>
      <c r="V28" s="35">
        <v>1.2651595732265481E-3</v>
      </c>
      <c r="W28" s="42">
        <f t="shared" si="11"/>
        <v>267.97291388681293</v>
      </c>
      <c r="X28">
        <f t="shared" si="12"/>
        <v>10.30665053410819</v>
      </c>
    </row>
    <row r="29" spans="1:24" ht="15.75">
      <c r="A29" s="48">
        <v>25</v>
      </c>
      <c r="B29" s="41">
        <f>AVERAGE(B28,B30)</f>
        <v>1.25E-3</v>
      </c>
      <c r="C29" s="42">
        <f t="shared" si="1"/>
        <v>277.84128435705946</v>
      </c>
      <c r="D29" s="13">
        <f t="shared" si="2"/>
        <v>1.2942780478628797E-3</v>
      </c>
      <c r="E29" s="42">
        <f t="shared" si="3"/>
        <v>250.29032446209195</v>
      </c>
      <c r="F29" s="13">
        <f t="shared" si="4"/>
        <v>1.2942024649101706E-3</v>
      </c>
      <c r="G29" s="42">
        <f t="shared" si="10"/>
        <v>250.33417877493727</v>
      </c>
      <c r="H29" s="35">
        <f t="shared" si="5"/>
        <v>1.3888888888888889E-3</v>
      </c>
      <c r="I29" s="42">
        <f t="shared" si="0"/>
        <v>202.5462962962963</v>
      </c>
      <c r="K29" s="49">
        <f t="shared" si="6"/>
        <v>25</v>
      </c>
      <c r="L29" s="50">
        <f t="shared" si="7"/>
        <v>1.2942024649101706E-3</v>
      </c>
      <c r="M29" s="51">
        <f t="shared" si="7"/>
        <v>250.33417877493727</v>
      </c>
      <c r="N29" s="52">
        <f t="shared" si="8"/>
        <v>10.013367150997491</v>
      </c>
      <c r="O29" s="47"/>
      <c r="S29">
        <f t="shared" si="9"/>
        <v>11.113651374282378</v>
      </c>
      <c r="U29">
        <v>28</v>
      </c>
      <c r="V29" s="35">
        <v>1.2342896244125147E-3</v>
      </c>
      <c r="W29" s="42">
        <f t="shared" si="11"/>
        <v>288.58621495502911</v>
      </c>
      <c r="X29">
        <f t="shared" si="12"/>
        <v>10.306650534108183</v>
      </c>
    </row>
    <row r="30" spans="1:24" ht="15.75">
      <c r="A30" s="48">
        <v>26</v>
      </c>
      <c r="B30" s="41">
        <f>VLOOKUP($A$18,$A$4:$G$14,7,TRUE)</f>
        <v>1.2268518518518518E-3</v>
      </c>
      <c r="C30" s="42">
        <f t="shared" si="1"/>
        <v>293.86674906130565</v>
      </c>
      <c r="D30" s="13">
        <f t="shared" si="2"/>
        <v>1.2774673392782299E-3</v>
      </c>
      <c r="E30" s="42">
        <f t="shared" si="3"/>
        <v>260.30193744057561</v>
      </c>
      <c r="F30" s="13">
        <f t="shared" si="4"/>
        <v>1.2774146007145061E-3</v>
      </c>
      <c r="G30" s="42">
        <f t="shared" si="10"/>
        <v>260.3341787749373</v>
      </c>
      <c r="H30" s="35">
        <f t="shared" si="5"/>
        <v>1.3354700854700855E-3</v>
      </c>
      <c r="I30" s="42">
        <f t="shared" si="0"/>
        <v>227.83703703703691</v>
      </c>
      <c r="K30" s="49">
        <f t="shared" si="6"/>
        <v>26</v>
      </c>
      <c r="L30" s="50">
        <f t="shared" si="7"/>
        <v>1.2774146007145061E-3</v>
      </c>
      <c r="M30" s="51">
        <f t="shared" si="7"/>
        <v>260.3341787749373</v>
      </c>
      <c r="N30" s="52">
        <f t="shared" si="8"/>
        <v>10.012853029805282</v>
      </c>
      <c r="O30" s="47"/>
      <c r="P30" s="47"/>
      <c r="S30">
        <f t="shared" si="9"/>
        <v>11.302567271588678</v>
      </c>
      <c r="U30">
        <v>30</v>
      </c>
      <c r="V30" s="35">
        <v>1.2062278102491157E-3</v>
      </c>
      <c r="W30" s="42">
        <f t="shared" si="11"/>
        <v>309.19951602324551</v>
      </c>
      <c r="X30">
        <f t="shared" si="12"/>
        <v>10.306650534108183</v>
      </c>
    </row>
    <row r="31" spans="1:24" ht="15.75">
      <c r="A31" s="48">
        <v>28</v>
      </c>
      <c r="B31" s="41"/>
      <c r="C31" s="53"/>
      <c r="D31" s="54">
        <f t="shared" si="2"/>
        <v>1.2462970804352715E-3</v>
      </c>
      <c r="E31" s="42">
        <f t="shared" si="3"/>
        <v>280.32516339754295</v>
      </c>
      <c r="F31" s="13">
        <f>((2.8/G31)^(1/3))*500/(24*60*60)</f>
        <v>1.2462837202389721E-3</v>
      </c>
      <c r="G31" s="42">
        <f t="shared" si="10"/>
        <v>280.3341787749373</v>
      </c>
      <c r="H31" s="55">
        <f t="shared" si="5"/>
        <v>1.240079365079365E-3</v>
      </c>
      <c r="I31" s="56">
        <f t="shared" si="0"/>
        <v>284.56296296296296</v>
      </c>
      <c r="K31" s="49">
        <f t="shared" si="6"/>
        <v>28</v>
      </c>
      <c r="L31" s="50">
        <f t="shared" si="7"/>
        <v>1.2462837202389721E-3</v>
      </c>
      <c r="M31" s="51">
        <f t="shared" si="7"/>
        <v>280.3341787749373</v>
      </c>
      <c r="N31" s="52">
        <f t="shared" si="8"/>
        <v>10.01193495624776</v>
      </c>
      <c r="U31">
        <v>32</v>
      </c>
      <c r="V31" s="35">
        <v>1.1805555555555599E-3</v>
      </c>
      <c r="W31" s="42">
        <f t="shared" si="11"/>
        <v>329.8128170914618</v>
      </c>
      <c r="X31">
        <f t="shared" si="12"/>
        <v>10.306650534108181</v>
      </c>
    </row>
    <row r="32" spans="1:24" ht="15.75">
      <c r="A32" s="48">
        <v>30</v>
      </c>
      <c r="B32" s="41"/>
      <c r="C32" s="53"/>
      <c r="D32" s="54">
        <f t="shared" si="2"/>
        <v>1.2179622744287741E-3</v>
      </c>
      <c r="E32" s="42">
        <f t="shared" si="3"/>
        <v>300.34838935451035</v>
      </c>
      <c r="F32" s="13">
        <f t="shared" si="4"/>
        <v>1.2179814837829617E-3</v>
      </c>
      <c r="G32" s="42">
        <f t="shared" si="10"/>
        <v>300.3341787749373</v>
      </c>
      <c r="H32" s="55">
        <f t="shared" si="5"/>
        <v>1.1574074074074073E-3</v>
      </c>
      <c r="I32" s="56">
        <f t="shared" si="0"/>
        <v>349.99999999999989</v>
      </c>
      <c r="K32" s="49">
        <f t="shared" si="6"/>
        <v>30</v>
      </c>
      <c r="L32" s="50">
        <f t="shared" si="7"/>
        <v>1.2179814837829617E-3</v>
      </c>
      <c r="M32" s="51">
        <f t="shared" si="7"/>
        <v>300.3341787749373</v>
      </c>
      <c r="N32" s="52">
        <f t="shared" si="8"/>
        <v>10.01113929249791</v>
      </c>
      <c r="U32">
        <v>34</v>
      </c>
      <c r="V32" s="35">
        <v>1.1569380813199984E-3</v>
      </c>
      <c r="W32" s="42">
        <f t="shared" si="11"/>
        <v>350.42611815967831</v>
      </c>
      <c r="X32">
        <f t="shared" si="12"/>
        <v>10.306650534108186</v>
      </c>
    </row>
    <row r="33" spans="1:24" ht="15.75">
      <c r="A33" s="48">
        <v>32</v>
      </c>
      <c r="B33" s="41"/>
      <c r="C33" s="53"/>
      <c r="D33" s="54">
        <f t="shared" si="2"/>
        <v>1.1920402740814096E-3</v>
      </c>
      <c r="E33" s="42">
        <f t="shared" si="3"/>
        <v>320.37161531147768</v>
      </c>
      <c r="F33" s="13">
        <f t="shared" si="4"/>
        <v>1.1920867090483033E-3</v>
      </c>
      <c r="G33" s="42">
        <f t="shared" si="10"/>
        <v>320.3341787749373</v>
      </c>
      <c r="H33" s="55">
        <f t="shared" si="5"/>
        <v>1.0850694444444445E-3</v>
      </c>
      <c r="I33" s="56">
        <f t="shared" si="0"/>
        <v>424.77037037037036</v>
      </c>
      <c r="K33" s="49">
        <f t="shared" si="6"/>
        <v>32</v>
      </c>
      <c r="L33" s="50">
        <f t="shared" si="7"/>
        <v>1.1920867090483033E-3</v>
      </c>
      <c r="M33" s="51">
        <f t="shared" si="7"/>
        <v>320.3341787749373</v>
      </c>
      <c r="N33" s="52">
        <f t="shared" si="8"/>
        <v>10.010443086716791</v>
      </c>
      <c r="U33">
        <v>36</v>
      </c>
      <c r="V33" s="35">
        <v>1.1351038284826865E-3</v>
      </c>
      <c r="W33" s="42">
        <f t="shared" si="11"/>
        <v>371.03941922789483</v>
      </c>
      <c r="X33">
        <f t="shared" si="12"/>
        <v>10.30665053410819</v>
      </c>
    </row>
    <row r="34" spans="1:24" ht="15.75">
      <c r="A34" s="48">
        <v>34</v>
      </c>
      <c r="B34" s="41"/>
      <c r="C34" s="53"/>
      <c r="D34" s="54">
        <f t="shared" si="2"/>
        <v>1.1681930435733794E-3</v>
      </c>
      <c r="E34" s="42">
        <f t="shared" si="3"/>
        <v>340.39484126844502</v>
      </c>
      <c r="F34" s="13">
        <f t="shared" si="4"/>
        <v>1.1682624472137905E-3</v>
      </c>
      <c r="G34" s="42">
        <f t="shared" si="10"/>
        <v>340.3341787749373</v>
      </c>
      <c r="H34" s="55">
        <f t="shared" si="5"/>
        <v>1.0212418300653595E-3</v>
      </c>
      <c r="I34" s="56">
        <f t="shared" si="0"/>
        <v>509.4962962962959</v>
      </c>
      <c r="K34" s="49">
        <f t="shared" si="6"/>
        <v>34</v>
      </c>
      <c r="L34" s="50">
        <f t="shared" si="7"/>
        <v>1.1682624472137905E-3</v>
      </c>
      <c r="M34" s="51">
        <f t="shared" si="7"/>
        <v>340.3341787749373</v>
      </c>
      <c r="N34" s="52">
        <f t="shared" si="8"/>
        <v>10.009828787498156</v>
      </c>
      <c r="U34">
        <v>38</v>
      </c>
      <c r="V34" s="35">
        <v>1.1148297676455063E-3</v>
      </c>
      <c r="W34" s="42">
        <f t="shared" si="11"/>
        <v>391.6527202961114</v>
      </c>
      <c r="X34">
        <f t="shared" si="12"/>
        <v>10.306650534108195</v>
      </c>
    </row>
    <row r="35" spans="1:24" ht="16.5" thickBot="1">
      <c r="A35" s="57">
        <v>36</v>
      </c>
      <c r="B35" s="58"/>
      <c r="C35" s="59"/>
      <c r="D35" s="60">
        <f t="shared" si="2"/>
        <v>1.1461463820553587E-3</v>
      </c>
      <c r="E35" s="61">
        <f t="shared" si="3"/>
        <v>360.41806722541241</v>
      </c>
      <c r="F35" s="16">
        <f t="shared" si="4"/>
        <v>1.146235318926816E-3</v>
      </c>
      <c r="G35" s="61">
        <f t="shared" si="10"/>
        <v>360.3341787749373</v>
      </c>
      <c r="H35" s="62">
        <f t="shared" si="5"/>
        <v>9.6450617283950612E-4</v>
      </c>
      <c r="I35" s="63">
        <f t="shared" si="0"/>
        <v>604.79999999999995</v>
      </c>
      <c r="K35" s="64">
        <f t="shared" si="6"/>
        <v>36</v>
      </c>
      <c r="L35" s="65">
        <f t="shared" si="7"/>
        <v>1.146235318926816E-3</v>
      </c>
      <c r="M35" s="66">
        <f t="shared" si="7"/>
        <v>360.3341787749373</v>
      </c>
      <c r="N35" s="67">
        <f t="shared" si="8"/>
        <v>10.009282743748258</v>
      </c>
      <c r="U35">
        <v>40</v>
      </c>
      <c r="V35" s="35">
        <v>1.0959306968252433E-3</v>
      </c>
      <c r="W35" s="42">
        <f t="shared" si="11"/>
        <v>412.26602136432751</v>
      </c>
      <c r="X35">
        <f t="shared" si="12"/>
        <v>10.306650534108188</v>
      </c>
    </row>
    <row r="36" spans="1:24">
      <c r="B36" s="1"/>
      <c r="C36" s="68"/>
      <c r="E36" s="47"/>
      <c r="F36" s="69"/>
      <c r="G36" s="69"/>
      <c r="K36" s="47"/>
      <c r="L36" s="47"/>
    </row>
    <row r="37" spans="1:24">
      <c r="B37" s="1"/>
      <c r="C37" s="68"/>
      <c r="E37" s="47"/>
      <c r="F37" s="69"/>
      <c r="G37" s="69"/>
      <c r="K37" s="47"/>
      <c r="L37" s="47"/>
    </row>
    <row r="38" spans="1:24">
      <c r="B38" s="1"/>
      <c r="C38" s="68"/>
      <c r="E38" s="47"/>
    </row>
    <row r="39" spans="1:24">
      <c r="B39" s="70">
        <v>6.9444444444444447E-4</v>
      </c>
      <c r="C39" s="70">
        <v>6.9444444444444447E-4</v>
      </c>
      <c r="D39" s="70">
        <v>6.9444444444444447E-4</v>
      </c>
      <c r="E39" s="70">
        <v>6.9444444444444447E-4</v>
      </c>
      <c r="F39" s="70">
        <v>6.9444444444444447E-4</v>
      </c>
      <c r="G39" s="70">
        <v>6.9444444444444447E-4</v>
      </c>
      <c r="H39" s="70">
        <v>6.9444444444444447E-4</v>
      </c>
      <c r="I39" s="70">
        <v>6.9444444444444447E-4</v>
      </c>
      <c r="J39" s="70">
        <v>6.9444444444444447E-4</v>
      </c>
      <c r="K39" s="70">
        <v>6.9444444444444447E-4</v>
      </c>
      <c r="S39" s="70">
        <f>500/((24*60)*(26*10))</f>
        <v>1.3354700854700855E-3</v>
      </c>
    </row>
    <row r="40" spans="1:24">
      <c r="A40">
        <v>160</v>
      </c>
      <c r="B40">
        <v>16</v>
      </c>
      <c r="C40">
        <v>16</v>
      </c>
      <c r="D40">
        <v>16</v>
      </c>
      <c r="E40">
        <v>16</v>
      </c>
      <c r="F40">
        <v>16</v>
      </c>
      <c r="G40">
        <v>16</v>
      </c>
      <c r="H40">
        <v>16</v>
      </c>
      <c r="I40">
        <v>16</v>
      </c>
      <c r="J40">
        <v>16</v>
      </c>
      <c r="K40">
        <v>16</v>
      </c>
      <c r="L40">
        <f>SUM(B40:K40)</f>
        <v>160</v>
      </c>
      <c r="M40" s="47">
        <f>AVERAGE(B41:K41)</f>
        <v>1.5014132184333858E-3</v>
      </c>
      <c r="N40" s="69">
        <f>SUM($B$39:$K$39)*5000/SUM(B41:K41)</f>
        <v>2312.6359749551361</v>
      </c>
    </row>
    <row r="41" spans="1:24">
      <c r="B41" s="71">
        <f>VLOOKUP(B40,$K$20:$M$30,2)</f>
        <v>1.5014132184333858E-3</v>
      </c>
      <c r="C41" s="71">
        <f t="shared" ref="C41:K41" si="13">VLOOKUP(C40,$K$20:$M$30,2)</f>
        <v>1.5014132184333858E-3</v>
      </c>
      <c r="D41" s="71">
        <f t="shared" si="13"/>
        <v>1.5014132184333858E-3</v>
      </c>
      <c r="E41" s="71">
        <f t="shared" si="13"/>
        <v>1.5014132184333858E-3</v>
      </c>
      <c r="F41" s="71">
        <f t="shared" si="13"/>
        <v>1.5014132184333858E-3</v>
      </c>
      <c r="G41" s="71">
        <f t="shared" si="13"/>
        <v>1.5014132184333858E-3</v>
      </c>
      <c r="H41" s="71">
        <f t="shared" si="13"/>
        <v>1.5014132184333858E-3</v>
      </c>
      <c r="I41" s="71">
        <f t="shared" si="13"/>
        <v>1.5014132184333858E-3</v>
      </c>
      <c r="J41" s="71">
        <f t="shared" si="13"/>
        <v>1.5014132184333858E-3</v>
      </c>
      <c r="K41" s="71">
        <f t="shared" si="13"/>
        <v>1.5014132184333858E-3</v>
      </c>
      <c r="M41" s="47"/>
    </row>
    <row r="42" spans="1:24">
      <c r="A42">
        <v>164</v>
      </c>
      <c r="B42">
        <v>16</v>
      </c>
      <c r="C42">
        <v>16</v>
      </c>
      <c r="D42">
        <v>16</v>
      </c>
      <c r="E42">
        <v>16</v>
      </c>
      <c r="F42">
        <v>18</v>
      </c>
      <c r="G42">
        <v>18</v>
      </c>
      <c r="H42">
        <v>16</v>
      </c>
      <c r="I42">
        <v>16</v>
      </c>
      <c r="J42">
        <v>16</v>
      </c>
      <c r="K42">
        <v>16</v>
      </c>
      <c r="L42">
        <f>SUM(B42:K42)</f>
        <v>164</v>
      </c>
      <c r="M42" s="47">
        <f>AVERAGE(B43:K43)</f>
        <v>1.4898745419338918E-3</v>
      </c>
      <c r="N42" s="69">
        <f>SUM($B$39:$K$39)*5000/SUM(B43:K43)</f>
        <v>2330.5467168498608</v>
      </c>
    </row>
    <row r="43" spans="1:24">
      <c r="B43" s="71">
        <f>VLOOKUP(B42,$K$20:$M$30,2)</f>
        <v>1.5014132184333858E-3</v>
      </c>
      <c r="C43" s="71">
        <f t="shared" ref="C43:K43" si="14">VLOOKUP(C42,$K$20:$M$30,2)</f>
        <v>1.5014132184333858E-3</v>
      </c>
      <c r="D43" s="71">
        <f t="shared" si="14"/>
        <v>1.5014132184333858E-3</v>
      </c>
      <c r="E43" s="71">
        <f t="shared" si="14"/>
        <v>1.5014132184333858E-3</v>
      </c>
      <c r="F43" s="71">
        <f t="shared" si="14"/>
        <v>1.443719835935916E-3</v>
      </c>
      <c r="G43" s="71">
        <f t="shared" si="14"/>
        <v>1.443719835935916E-3</v>
      </c>
      <c r="H43" s="71">
        <f t="shared" si="14"/>
        <v>1.5014132184333858E-3</v>
      </c>
      <c r="I43" s="71">
        <f t="shared" si="14"/>
        <v>1.5014132184333858E-3</v>
      </c>
      <c r="J43" s="71">
        <f t="shared" si="14"/>
        <v>1.5014132184333858E-3</v>
      </c>
      <c r="K43" s="71">
        <f t="shared" si="14"/>
        <v>1.5014132184333858E-3</v>
      </c>
      <c r="M43" s="47"/>
    </row>
    <row r="44" spans="1:24">
      <c r="A44">
        <v>168</v>
      </c>
      <c r="B44">
        <v>16</v>
      </c>
      <c r="C44">
        <v>16</v>
      </c>
      <c r="D44">
        <v>18</v>
      </c>
      <c r="E44">
        <v>18</v>
      </c>
      <c r="F44">
        <v>16</v>
      </c>
      <c r="G44">
        <v>16</v>
      </c>
      <c r="H44">
        <v>18</v>
      </c>
      <c r="I44">
        <v>18</v>
      </c>
      <c r="J44">
        <v>16</v>
      </c>
      <c r="K44">
        <v>16</v>
      </c>
      <c r="L44">
        <f>SUM(B44:K44)</f>
        <v>168</v>
      </c>
      <c r="M44" s="47">
        <f>AVERAGE(B45:K45)</f>
        <v>1.4783358654343979E-3</v>
      </c>
      <c r="N44" s="69">
        <f>SUM($B$39:$K$39)*5000/SUM(B45:K45)</f>
        <v>2348.7370518484554</v>
      </c>
    </row>
    <row r="45" spans="1:24">
      <c r="B45" s="71">
        <f>VLOOKUP(B44,$K$20:$M$30,2)</f>
        <v>1.5014132184333858E-3</v>
      </c>
      <c r="C45" s="71">
        <f t="shared" ref="C45:K45" si="15">VLOOKUP(C44,$K$20:$M$30,2)</f>
        <v>1.5014132184333858E-3</v>
      </c>
      <c r="D45" s="71">
        <f t="shared" si="15"/>
        <v>1.443719835935916E-3</v>
      </c>
      <c r="E45" s="71">
        <f t="shared" si="15"/>
        <v>1.443719835935916E-3</v>
      </c>
      <c r="F45" s="71">
        <f t="shared" si="15"/>
        <v>1.5014132184333858E-3</v>
      </c>
      <c r="G45" s="71">
        <f t="shared" si="15"/>
        <v>1.5014132184333858E-3</v>
      </c>
      <c r="H45" s="71">
        <f t="shared" si="15"/>
        <v>1.443719835935916E-3</v>
      </c>
      <c r="I45" s="71">
        <f t="shared" si="15"/>
        <v>1.443719835935916E-3</v>
      </c>
      <c r="J45" s="71">
        <f t="shared" si="15"/>
        <v>1.5014132184333858E-3</v>
      </c>
      <c r="K45" s="71">
        <f t="shared" si="15"/>
        <v>1.5014132184333858E-3</v>
      </c>
      <c r="M45" s="47"/>
    </row>
    <row r="46" spans="1:24">
      <c r="A46">
        <f>SUM(B46:K46)</f>
        <v>172</v>
      </c>
      <c r="B46">
        <v>18</v>
      </c>
      <c r="C46">
        <v>18</v>
      </c>
      <c r="D46">
        <v>16</v>
      </c>
      <c r="E46">
        <v>16</v>
      </c>
      <c r="F46">
        <v>18</v>
      </c>
      <c r="G46">
        <v>18</v>
      </c>
      <c r="H46">
        <v>16</v>
      </c>
      <c r="I46">
        <v>16</v>
      </c>
      <c r="J46">
        <v>18</v>
      </c>
      <c r="K46">
        <v>18</v>
      </c>
      <c r="L46">
        <f>SUM(B46:K46)</f>
        <v>172</v>
      </c>
      <c r="M46" s="47">
        <f>AVERAGE(B47:K47)</f>
        <v>1.4667971889349039E-3</v>
      </c>
      <c r="N46" s="69">
        <f>SUM($B$39:$K$39)*5000/SUM(B47:K47)</f>
        <v>2367.2135782749433</v>
      </c>
    </row>
    <row r="47" spans="1:24">
      <c r="B47" s="71">
        <f>VLOOKUP(B46,$K$20:$M$30,2)</f>
        <v>1.443719835935916E-3</v>
      </c>
      <c r="C47" s="71">
        <f t="shared" ref="C47:K47" si="16">VLOOKUP(C46,$K$20:$M$30,2)</f>
        <v>1.443719835935916E-3</v>
      </c>
      <c r="D47" s="71">
        <f t="shared" si="16"/>
        <v>1.5014132184333858E-3</v>
      </c>
      <c r="E47" s="71">
        <f t="shared" si="16"/>
        <v>1.5014132184333858E-3</v>
      </c>
      <c r="F47" s="71">
        <f t="shared" si="16"/>
        <v>1.443719835935916E-3</v>
      </c>
      <c r="G47" s="71">
        <f t="shared" si="16"/>
        <v>1.443719835935916E-3</v>
      </c>
      <c r="H47" s="71">
        <f t="shared" si="16"/>
        <v>1.5014132184333858E-3</v>
      </c>
      <c r="I47" s="71">
        <f t="shared" si="16"/>
        <v>1.5014132184333858E-3</v>
      </c>
      <c r="J47" s="71">
        <f t="shared" si="16"/>
        <v>1.443719835935916E-3</v>
      </c>
      <c r="K47" s="71">
        <f t="shared" si="16"/>
        <v>1.443719835935916E-3</v>
      </c>
      <c r="M47" s="47"/>
    </row>
    <row r="48" spans="1:24">
      <c r="A48">
        <f>SUM(B48:K48)</f>
        <v>176</v>
      </c>
      <c r="B48">
        <v>16</v>
      </c>
      <c r="C48">
        <v>16</v>
      </c>
      <c r="D48">
        <v>18</v>
      </c>
      <c r="E48">
        <v>18</v>
      </c>
      <c r="F48">
        <v>20</v>
      </c>
      <c r="G48">
        <v>20</v>
      </c>
      <c r="H48">
        <v>18</v>
      </c>
      <c r="I48">
        <v>18</v>
      </c>
      <c r="J48">
        <v>16</v>
      </c>
      <c r="K48">
        <v>16</v>
      </c>
      <c r="L48">
        <f>SUM(B48:K48)</f>
        <v>176</v>
      </c>
      <c r="M48" s="47">
        <f>AVERAGE(B49:K49)</f>
        <v>1.4568496793346485E-3</v>
      </c>
      <c r="N48" s="69">
        <f>SUM($B$39:$K$39)*5000/SUM(B49:K49)</f>
        <v>2383.3771400547002</v>
      </c>
    </row>
    <row r="49" spans="1:16">
      <c r="B49" s="71">
        <f>VLOOKUP(B48,$K$20:$M$30,2)</f>
        <v>1.5014132184333858E-3</v>
      </c>
      <c r="C49" s="71">
        <f t="shared" ref="C49:K49" si="17">VLOOKUP(C48,$K$20:$M$30,2)</f>
        <v>1.5014132184333858E-3</v>
      </c>
      <c r="D49" s="71">
        <f t="shared" si="17"/>
        <v>1.443719835935916E-3</v>
      </c>
      <c r="E49" s="71">
        <f t="shared" si="17"/>
        <v>1.443719835935916E-3</v>
      </c>
      <c r="F49" s="71">
        <f t="shared" si="17"/>
        <v>1.3939822879346401E-3</v>
      </c>
      <c r="G49" s="71">
        <f t="shared" si="17"/>
        <v>1.3939822879346401E-3</v>
      </c>
      <c r="H49" s="71">
        <f t="shared" si="17"/>
        <v>1.443719835935916E-3</v>
      </c>
      <c r="I49" s="71">
        <f t="shared" si="17"/>
        <v>1.443719835935916E-3</v>
      </c>
      <c r="J49" s="71">
        <f t="shared" si="17"/>
        <v>1.5014132184333858E-3</v>
      </c>
      <c r="K49" s="71">
        <f t="shared" si="17"/>
        <v>1.5014132184333858E-3</v>
      </c>
      <c r="M49" s="47"/>
    </row>
    <row r="50" spans="1:16">
      <c r="A50">
        <f>SUM(B50:K50)</f>
        <v>180</v>
      </c>
      <c r="B50">
        <v>16</v>
      </c>
      <c r="C50">
        <v>16</v>
      </c>
      <c r="D50">
        <v>16</v>
      </c>
      <c r="E50">
        <v>16</v>
      </c>
      <c r="F50">
        <v>18</v>
      </c>
      <c r="G50">
        <v>18</v>
      </c>
      <c r="H50">
        <v>18</v>
      </c>
      <c r="I50">
        <v>20</v>
      </c>
      <c r="J50">
        <v>20</v>
      </c>
      <c r="K50">
        <v>22</v>
      </c>
      <c r="L50">
        <f>SUM(B50:K50)</f>
        <v>180</v>
      </c>
      <c r="M50" s="47">
        <f>AVERAGE(B51:K51)</f>
        <v>1.4475236719406642E-3</v>
      </c>
      <c r="N50" s="69">
        <f>SUM($B$39:$K$39)*5000/SUM(B51:K51)</f>
        <v>2398.7326007367383</v>
      </c>
    </row>
    <row r="51" spans="1:16">
      <c r="B51" s="71">
        <f>VLOOKUP(B50,$K$20:$M$30,2)</f>
        <v>1.5014132184333858E-3</v>
      </c>
      <c r="C51" s="71">
        <f t="shared" ref="C51:K51" si="18">VLOOKUP(C50,$K$20:$M$30,2)</f>
        <v>1.5014132184333858E-3</v>
      </c>
      <c r="D51" s="71">
        <f t="shared" si="18"/>
        <v>1.5014132184333858E-3</v>
      </c>
      <c r="E51" s="71">
        <f t="shared" si="18"/>
        <v>1.5014132184333858E-3</v>
      </c>
      <c r="F51" s="71">
        <f t="shared" si="18"/>
        <v>1.443719835935916E-3</v>
      </c>
      <c r="G51" s="71">
        <f t="shared" si="18"/>
        <v>1.443719835935916E-3</v>
      </c>
      <c r="H51" s="71">
        <f t="shared" si="18"/>
        <v>1.443719835935916E-3</v>
      </c>
      <c r="I51" s="71">
        <f t="shared" si="18"/>
        <v>1.3939822879346401E-3</v>
      </c>
      <c r="J51" s="71">
        <f t="shared" si="18"/>
        <v>1.3939822879346401E-3</v>
      </c>
      <c r="K51" s="71">
        <f t="shared" si="18"/>
        <v>1.3504597619960713E-3</v>
      </c>
      <c r="M51" s="47"/>
    </row>
    <row r="52" spans="1:16">
      <c r="A52">
        <f>SUM(B52:K52)</f>
        <v>184</v>
      </c>
      <c r="B52">
        <v>16</v>
      </c>
      <c r="C52">
        <v>16</v>
      </c>
      <c r="D52">
        <v>16</v>
      </c>
      <c r="E52">
        <v>18</v>
      </c>
      <c r="F52">
        <v>18</v>
      </c>
      <c r="G52">
        <v>18</v>
      </c>
      <c r="H52">
        <v>20</v>
      </c>
      <c r="I52">
        <v>20</v>
      </c>
      <c r="J52">
        <v>20</v>
      </c>
      <c r="K52">
        <v>22</v>
      </c>
      <c r="L52">
        <f>SUM(B52:K52)</f>
        <v>184</v>
      </c>
      <c r="M52" s="47">
        <f>AVERAGE(B53:K53)</f>
        <v>1.4367805788907894E-3</v>
      </c>
      <c r="N52" s="69">
        <f>SUM($B$39:$K$39)*5000/SUM(B53:K53)</f>
        <v>2416.668399640268</v>
      </c>
    </row>
    <row r="53" spans="1:16">
      <c r="B53" s="71">
        <f>VLOOKUP(B52,$K$20:$M$30,2)</f>
        <v>1.5014132184333858E-3</v>
      </c>
      <c r="C53" s="71">
        <f t="shared" ref="C53:K53" si="19">VLOOKUP(C52,$K$20:$M$30,2)</f>
        <v>1.5014132184333858E-3</v>
      </c>
      <c r="D53" s="71">
        <f t="shared" si="19"/>
        <v>1.5014132184333858E-3</v>
      </c>
      <c r="E53" s="71">
        <f t="shared" si="19"/>
        <v>1.443719835935916E-3</v>
      </c>
      <c r="F53" s="71">
        <f t="shared" si="19"/>
        <v>1.443719835935916E-3</v>
      </c>
      <c r="G53" s="71">
        <f t="shared" si="19"/>
        <v>1.443719835935916E-3</v>
      </c>
      <c r="H53" s="71">
        <f t="shared" si="19"/>
        <v>1.3939822879346401E-3</v>
      </c>
      <c r="I53" s="71">
        <f t="shared" si="19"/>
        <v>1.3939822879346401E-3</v>
      </c>
      <c r="J53" s="71">
        <f t="shared" si="19"/>
        <v>1.3939822879346401E-3</v>
      </c>
      <c r="K53" s="71">
        <f t="shared" si="19"/>
        <v>1.3504597619960713E-3</v>
      </c>
      <c r="M53" s="47"/>
    </row>
    <row r="54" spans="1:16">
      <c r="A54">
        <f>SUM(B54:K54)</f>
        <v>180</v>
      </c>
      <c r="B54">
        <v>18</v>
      </c>
      <c r="C54">
        <v>18</v>
      </c>
      <c r="D54">
        <v>18</v>
      </c>
      <c r="E54">
        <v>18</v>
      </c>
      <c r="F54">
        <v>18</v>
      </c>
      <c r="G54">
        <v>18</v>
      </c>
      <c r="H54">
        <v>18</v>
      </c>
      <c r="I54">
        <v>18</v>
      </c>
      <c r="J54">
        <v>18</v>
      </c>
      <c r="K54">
        <v>18</v>
      </c>
      <c r="L54">
        <f>SUM(B54:K54)</f>
        <v>180</v>
      </c>
      <c r="M54" s="47">
        <f>AVERAGE(B55:K55)</f>
        <v>1.4437198359359157E-3</v>
      </c>
      <c r="N54" s="69">
        <f>SUM($B$39:$K$39)*5000/SUM(B55:K55)</f>
        <v>2405.0526534265532</v>
      </c>
    </row>
    <row r="55" spans="1:16">
      <c r="B55" s="71">
        <f>VLOOKUP(B54,$K$20:$M$30,2)</f>
        <v>1.443719835935916E-3</v>
      </c>
      <c r="C55" s="71">
        <f t="shared" ref="C55:K55" si="20">VLOOKUP(C54,$K$20:$M$30,2)</f>
        <v>1.443719835935916E-3</v>
      </c>
      <c r="D55" s="71">
        <f t="shared" si="20"/>
        <v>1.443719835935916E-3</v>
      </c>
      <c r="E55" s="71">
        <f t="shared" si="20"/>
        <v>1.443719835935916E-3</v>
      </c>
      <c r="F55" s="71">
        <f t="shared" si="20"/>
        <v>1.443719835935916E-3</v>
      </c>
      <c r="G55" s="71">
        <f t="shared" si="20"/>
        <v>1.443719835935916E-3</v>
      </c>
      <c r="H55" s="71">
        <f t="shared" si="20"/>
        <v>1.443719835935916E-3</v>
      </c>
      <c r="I55" s="71">
        <f t="shared" si="20"/>
        <v>1.443719835935916E-3</v>
      </c>
      <c r="J55" s="71">
        <f t="shared" si="20"/>
        <v>1.443719835935916E-3</v>
      </c>
      <c r="K55" s="71">
        <f t="shared" si="20"/>
        <v>1.443719835935916E-3</v>
      </c>
      <c r="M55" s="47"/>
    </row>
    <row r="56" spans="1:16">
      <c r="A56">
        <f>SUM(B56:K56)</f>
        <v>192</v>
      </c>
      <c r="B56">
        <v>20</v>
      </c>
      <c r="C56">
        <v>20</v>
      </c>
      <c r="D56">
        <v>18</v>
      </c>
      <c r="E56">
        <v>18</v>
      </c>
      <c r="F56">
        <v>20</v>
      </c>
      <c r="G56">
        <v>20</v>
      </c>
      <c r="H56">
        <v>18</v>
      </c>
      <c r="I56">
        <v>18</v>
      </c>
      <c r="J56">
        <v>20</v>
      </c>
      <c r="K56">
        <v>20</v>
      </c>
      <c r="L56">
        <f>SUM(B56:K56)</f>
        <v>192</v>
      </c>
      <c r="M56" s="47">
        <f>AVERAGE(B57:K57)</f>
        <v>1.4138773071351502E-3</v>
      </c>
      <c r="N56" s="69">
        <f>SUM($B$39:$K$39)*5000/SUM(B57:K57)</f>
        <v>2455.8157944113022</v>
      </c>
    </row>
    <row r="57" spans="1:16">
      <c r="B57" s="71">
        <f>VLOOKUP(B56,$K$20:$M$30,2)</f>
        <v>1.3939822879346401E-3</v>
      </c>
      <c r="C57" s="71">
        <f t="shared" ref="C57:K57" si="21">VLOOKUP(C56,$K$20:$M$30,2)</f>
        <v>1.3939822879346401E-3</v>
      </c>
      <c r="D57" s="71">
        <f t="shared" si="21"/>
        <v>1.443719835935916E-3</v>
      </c>
      <c r="E57" s="71">
        <f t="shared" si="21"/>
        <v>1.443719835935916E-3</v>
      </c>
      <c r="F57" s="71">
        <f t="shared" si="21"/>
        <v>1.3939822879346401E-3</v>
      </c>
      <c r="G57" s="71">
        <f t="shared" si="21"/>
        <v>1.3939822879346401E-3</v>
      </c>
      <c r="H57" s="71">
        <f t="shared" si="21"/>
        <v>1.443719835935916E-3</v>
      </c>
      <c r="I57" s="71">
        <f t="shared" si="21"/>
        <v>1.443719835935916E-3</v>
      </c>
      <c r="J57" s="71">
        <f t="shared" si="21"/>
        <v>1.3939822879346401E-3</v>
      </c>
      <c r="K57" s="71">
        <f t="shared" si="21"/>
        <v>1.3939822879346401E-3</v>
      </c>
      <c r="M57" s="47"/>
    </row>
    <row r="58" spans="1:16">
      <c r="A58">
        <f>SUM(B58:K58)</f>
        <v>196</v>
      </c>
      <c r="B58">
        <v>18</v>
      </c>
      <c r="C58">
        <v>18</v>
      </c>
      <c r="D58">
        <v>20</v>
      </c>
      <c r="E58">
        <v>20</v>
      </c>
      <c r="F58">
        <v>22</v>
      </c>
      <c r="G58">
        <v>22</v>
      </c>
      <c r="H58">
        <v>20</v>
      </c>
      <c r="I58">
        <v>20</v>
      </c>
      <c r="J58">
        <v>18</v>
      </c>
      <c r="K58">
        <v>18</v>
      </c>
      <c r="L58">
        <f>SUM(B58:K58)</f>
        <v>196</v>
      </c>
      <c r="M58" s="47">
        <f>AVERAGE(B59:K59)</f>
        <v>1.4051728019474365E-3</v>
      </c>
      <c r="N58" s="69">
        <f>SUM($B$39:$K$39)*5000/SUM(B59:K59)</f>
        <v>2471.0286289416154</v>
      </c>
      <c r="O58">
        <f>L58*2</f>
        <v>392</v>
      </c>
      <c r="P58">
        <f>N58*2</f>
        <v>4942.0572578832307</v>
      </c>
    </row>
    <row r="59" spans="1:16">
      <c r="B59" s="71">
        <f>VLOOKUP(B58,$K$20:$M$30,2)</f>
        <v>1.443719835935916E-3</v>
      </c>
      <c r="C59" s="71">
        <f t="shared" ref="C59:K59" si="22">VLOOKUP(C58,$K$20:$M$30,2)</f>
        <v>1.443719835935916E-3</v>
      </c>
      <c r="D59" s="71">
        <f t="shared" si="22"/>
        <v>1.3939822879346401E-3</v>
      </c>
      <c r="E59" s="71">
        <f t="shared" si="22"/>
        <v>1.3939822879346401E-3</v>
      </c>
      <c r="F59" s="71">
        <f t="shared" si="22"/>
        <v>1.3504597619960713E-3</v>
      </c>
      <c r="G59" s="71">
        <f t="shared" si="22"/>
        <v>1.3504597619960713E-3</v>
      </c>
      <c r="H59" s="71">
        <f t="shared" si="22"/>
        <v>1.3939822879346401E-3</v>
      </c>
      <c r="I59" s="71">
        <f t="shared" si="22"/>
        <v>1.3939822879346401E-3</v>
      </c>
      <c r="J59" s="71">
        <f t="shared" si="22"/>
        <v>1.443719835935916E-3</v>
      </c>
      <c r="K59" s="71">
        <f t="shared" si="22"/>
        <v>1.443719835935916E-3</v>
      </c>
      <c r="M59" s="47"/>
      <c r="O59">
        <f>L58+L54</f>
        <v>376</v>
      </c>
      <c r="P59" s="69">
        <f>N58+N54</f>
        <v>4876.0812823681681</v>
      </c>
    </row>
    <row r="60" spans="1:16">
      <c r="A60">
        <f>SUM(B60:K60)</f>
        <v>200</v>
      </c>
      <c r="B60">
        <v>18</v>
      </c>
      <c r="C60">
        <v>18</v>
      </c>
      <c r="D60">
        <v>18</v>
      </c>
      <c r="E60">
        <v>18</v>
      </c>
      <c r="F60">
        <v>20</v>
      </c>
      <c r="G60">
        <v>20</v>
      </c>
      <c r="H60">
        <v>20</v>
      </c>
      <c r="I60">
        <v>22</v>
      </c>
      <c r="J60">
        <v>22</v>
      </c>
      <c r="K60">
        <v>24</v>
      </c>
      <c r="L60">
        <f>SUM(B60:K60)</f>
        <v>200</v>
      </c>
      <c r="M60" s="47">
        <f>AVERAGE(B61:K61)</f>
        <v>1.3969654877397171E-3</v>
      </c>
      <c r="N60" s="69">
        <f>SUM($B$39:$K$39)*5000/SUM(B61:K61)</f>
        <v>2485.5461732560475</v>
      </c>
    </row>
    <row r="61" spans="1:16">
      <c r="B61" s="71">
        <f>VLOOKUP(B60,$K$20:$M$30,2)</f>
        <v>1.443719835935916E-3</v>
      </c>
      <c r="C61" s="71">
        <f t="shared" ref="C61:K61" si="23">VLOOKUP(C60,$K$20:$M$30,2)</f>
        <v>1.443719835935916E-3</v>
      </c>
      <c r="D61" s="71">
        <f t="shared" si="23"/>
        <v>1.443719835935916E-3</v>
      </c>
      <c r="E61" s="71">
        <f t="shared" si="23"/>
        <v>1.443719835935916E-3</v>
      </c>
      <c r="F61" s="71">
        <f t="shared" si="23"/>
        <v>1.3939822879346401E-3</v>
      </c>
      <c r="G61" s="71">
        <f t="shared" si="23"/>
        <v>1.3939822879346401E-3</v>
      </c>
      <c r="H61" s="71">
        <f t="shared" si="23"/>
        <v>1.3939822879346401E-3</v>
      </c>
      <c r="I61" s="71">
        <f t="shared" si="23"/>
        <v>1.3504597619960713E-3</v>
      </c>
      <c r="J61" s="71">
        <f t="shared" si="23"/>
        <v>1.3504597619960713E-3</v>
      </c>
      <c r="K61" s="71">
        <f t="shared" si="23"/>
        <v>1.3119091458574457E-3</v>
      </c>
      <c r="M61" s="47"/>
    </row>
    <row r="62" spans="1:16">
      <c r="A62">
        <f>SUM(B62:K62)</f>
        <v>200</v>
      </c>
      <c r="B62">
        <v>16</v>
      </c>
      <c r="C62">
        <v>16</v>
      </c>
      <c r="D62">
        <v>18</v>
      </c>
      <c r="E62">
        <v>18</v>
      </c>
      <c r="F62">
        <v>20</v>
      </c>
      <c r="G62">
        <v>20</v>
      </c>
      <c r="H62">
        <v>22</v>
      </c>
      <c r="I62">
        <v>22</v>
      </c>
      <c r="J62">
        <v>24</v>
      </c>
      <c r="K62">
        <v>24</v>
      </c>
      <c r="L62">
        <f>SUM(B62:K62)</f>
        <v>200</v>
      </c>
      <c r="M62" s="47">
        <f>AVERAGE(B63:K63)</f>
        <v>1.4002968500314919E-3</v>
      </c>
      <c r="N62" s="69">
        <f>SUM($B$39:$K$39)*5000/SUM(B63:K63)</f>
        <v>2479.6329593572491</v>
      </c>
    </row>
    <row r="63" spans="1:16">
      <c r="B63" s="71">
        <f>VLOOKUP(B62,$K$20:$M$30,2)</f>
        <v>1.5014132184333858E-3</v>
      </c>
      <c r="C63" s="71">
        <f t="shared" ref="C63:K63" si="24">VLOOKUP(C62,$K$20:$M$30,2)</f>
        <v>1.5014132184333858E-3</v>
      </c>
      <c r="D63" s="71">
        <f t="shared" si="24"/>
        <v>1.443719835935916E-3</v>
      </c>
      <c r="E63" s="71">
        <f t="shared" si="24"/>
        <v>1.443719835935916E-3</v>
      </c>
      <c r="F63" s="71">
        <f t="shared" si="24"/>
        <v>1.3939822879346401E-3</v>
      </c>
      <c r="G63" s="71">
        <f t="shared" si="24"/>
        <v>1.3939822879346401E-3</v>
      </c>
      <c r="H63" s="71">
        <f t="shared" si="24"/>
        <v>1.3504597619960713E-3</v>
      </c>
      <c r="I63" s="71">
        <f t="shared" si="24"/>
        <v>1.3504597619960713E-3</v>
      </c>
      <c r="J63" s="71">
        <f t="shared" si="24"/>
        <v>1.3119091458574457E-3</v>
      </c>
      <c r="K63" s="71">
        <f t="shared" si="24"/>
        <v>1.3119091458574457E-3</v>
      </c>
      <c r="M63" s="47"/>
    </row>
    <row r="64" spans="1:16">
      <c r="A64">
        <f>SUM(B64:K64)</f>
        <v>204</v>
      </c>
      <c r="B64">
        <v>18</v>
      </c>
      <c r="C64">
        <v>18</v>
      </c>
      <c r="D64">
        <v>18</v>
      </c>
      <c r="E64">
        <v>20</v>
      </c>
      <c r="F64">
        <v>20</v>
      </c>
      <c r="G64">
        <v>20</v>
      </c>
      <c r="H64">
        <v>22</v>
      </c>
      <c r="I64">
        <v>22</v>
      </c>
      <c r="J64">
        <v>22</v>
      </c>
      <c r="K64">
        <v>24</v>
      </c>
      <c r="L64">
        <f>SUM(B64:K64)</f>
        <v>204</v>
      </c>
      <c r="M64" s="47">
        <f>AVERAGE(B65:K65)</f>
        <v>1.387639480345733E-3</v>
      </c>
      <c r="N64" s="69">
        <f>SUM($B$39:$K$39)*5000/SUM(B65:K65)</f>
        <v>2502.2509602833666</v>
      </c>
    </row>
    <row r="65" spans="1:14">
      <c r="B65" s="71">
        <f>VLOOKUP(B64,$K$20:$M$30,2)</f>
        <v>1.443719835935916E-3</v>
      </c>
      <c r="C65" s="71">
        <f t="shared" ref="C65:K65" si="25">VLOOKUP(C64,$K$20:$M$30,2)</f>
        <v>1.443719835935916E-3</v>
      </c>
      <c r="D65" s="71">
        <f t="shared" si="25"/>
        <v>1.443719835935916E-3</v>
      </c>
      <c r="E65" s="71">
        <f t="shared" si="25"/>
        <v>1.3939822879346401E-3</v>
      </c>
      <c r="F65" s="71">
        <f t="shared" si="25"/>
        <v>1.3939822879346401E-3</v>
      </c>
      <c r="G65" s="71">
        <f t="shared" si="25"/>
        <v>1.3939822879346401E-3</v>
      </c>
      <c r="H65" s="71">
        <f t="shared" si="25"/>
        <v>1.3504597619960713E-3</v>
      </c>
      <c r="I65" s="71">
        <f t="shared" si="25"/>
        <v>1.3504597619960713E-3</v>
      </c>
      <c r="J65" s="71">
        <f t="shared" si="25"/>
        <v>1.3504597619960713E-3</v>
      </c>
      <c r="K65" s="71">
        <f t="shared" si="25"/>
        <v>1.3119091458574457E-3</v>
      </c>
      <c r="M65" s="47"/>
    </row>
    <row r="66" spans="1:14">
      <c r="A66">
        <f>SUM(B66:K66)</f>
        <v>178</v>
      </c>
      <c r="B66">
        <v>17</v>
      </c>
      <c r="C66">
        <v>17</v>
      </c>
      <c r="D66">
        <v>19</v>
      </c>
      <c r="E66">
        <v>19</v>
      </c>
      <c r="F66">
        <v>17</v>
      </c>
      <c r="G66">
        <v>17</v>
      </c>
      <c r="H66">
        <v>19</v>
      </c>
      <c r="I66">
        <v>19</v>
      </c>
      <c r="J66">
        <v>17</v>
      </c>
      <c r="K66">
        <v>17</v>
      </c>
      <c r="L66">
        <f>SUM(B66:K66)</f>
        <v>178</v>
      </c>
      <c r="M66" s="47">
        <f>AVERAGE(B67:K67)</f>
        <v>1.4500540764817165E-3</v>
      </c>
      <c r="N66" s="69">
        <f>SUM($B$39:$K$39)*5000/SUM(B67:K67)</f>
        <v>2394.5467128004743</v>
      </c>
    </row>
    <row r="67" spans="1:14">
      <c r="B67" s="71">
        <f>VLOOKUP(B66,$K$20:$M$30,2)</f>
        <v>1.471436998569347E-3</v>
      </c>
      <c r="C67" s="71">
        <f t="shared" ref="C67:K67" si="26">VLOOKUP(C66,$K$20:$M$30,2)</f>
        <v>1.471436998569347E-3</v>
      </c>
      <c r="D67" s="71">
        <f t="shared" si="26"/>
        <v>1.4179796933502708E-3</v>
      </c>
      <c r="E67" s="71">
        <f t="shared" si="26"/>
        <v>1.4179796933502708E-3</v>
      </c>
      <c r="F67" s="71">
        <f t="shared" si="26"/>
        <v>1.471436998569347E-3</v>
      </c>
      <c r="G67" s="71">
        <f t="shared" si="26"/>
        <v>1.471436998569347E-3</v>
      </c>
      <c r="H67" s="71">
        <f t="shared" si="26"/>
        <v>1.4179796933502708E-3</v>
      </c>
      <c r="I67" s="71">
        <f t="shared" si="26"/>
        <v>1.4179796933502708E-3</v>
      </c>
      <c r="J67" s="71">
        <f t="shared" si="26"/>
        <v>1.471436998569347E-3</v>
      </c>
      <c r="K67" s="71">
        <f t="shared" si="26"/>
        <v>1.471436998569347E-3</v>
      </c>
      <c r="M67" s="47"/>
    </row>
    <row r="68" spans="1:14">
      <c r="A68">
        <f>SUM(B68:K68)</f>
        <v>182</v>
      </c>
      <c r="B68">
        <v>19</v>
      </c>
      <c r="C68">
        <v>19</v>
      </c>
      <c r="D68">
        <v>17</v>
      </c>
      <c r="E68">
        <v>17</v>
      </c>
      <c r="F68">
        <v>19</v>
      </c>
      <c r="G68">
        <v>19</v>
      </c>
      <c r="H68">
        <v>17</v>
      </c>
      <c r="I68">
        <v>17</v>
      </c>
      <c r="J68">
        <v>19</v>
      </c>
      <c r="K68">
        <v>19</v>
      </c>
      <c r="L68">
        <f>SUM(B68:K68)</f>
        <v>182</v>
      </c>
      <c r="M68" s="47">
        <f>AVERAGE(B69:K69)</f>
        <v>1.4393626154379012E-3</v>
      </c>
      <c r="N68" s="69">
        <f>SUM($B$39:$K$39)*5000/SUM(B69:K69)</f>
        <v>2412.3331987234214</v>
      </c>
    </row>
    <row r="69" spans="1:14">
      <c r="B69" s="71">
        <f>VLOOKUP(B68,$K$20:$M$30,2)</f>
        <v>1.4179796933502708E-3</v>
      </c>
      <c r="C69" s="71">
        <f t="shared" ref="C69:K69" si="27">VLOOKUP(C68,$K$20:$M$30,2)</f>
        <v>1.4179796933502708E-3</v>
      </c>
      <c r="D69" s="71">
        <f t="shared" si="27"/>
        <v>1.471436998569347E-3</v>
      </c>
      <c r="E69" s="71">
        <f t="shared" si="27"/>
        <v>1.471436998569347E-3</v>
      </c>
      <c r="F69" s="71">
        <f t="shared" si="27"/>
        <v>1.4179796933502708E-3</v>
      </c>
      <c r="G69" s="71">
        <f t="shared" si="27"/>
        <v>1.4179796933502708E-3</v>
      </c>
      <c r="H69" s="71">
        <f t="shared" si="27"/>
        <v>1.471436998569347E-3</v>
      </c>
      <c r="I69" s="71">
        <f t="shared" si="27"/>
        <v>1.471436998569347E-3</v>
      </c>
      <c r="J69" s="71">
        <f t="shared" si="27"/>
        <v>1.4179796933502708E-3</v>
      </c>
      <c r="K69" s="71">
        <f t="shared" si="27"/>
        <v>1.4179796933502708E-3</v>
      </c>
      <c r="M69" s="47"/>
    </row>
    <row r="70" spans="1:14">
      <c r="A70">
        <f>SUM(B70:K70)</f>
        <v>186</v>
      </c>
      <c r="B70">
        <v>17</v>
      </c>
      <c r="C70">
        <v>17</v>
      </c>
      <c r="D70">
        <v>19</v>
      </c>
      <c r="E70">
        <v>19</v>
      </c>
      <c r="F70">
        <v>21</v>
      </c>
      <c r="G70">
        <v>21</v>
      </c>
      <c r="H70">
        <v>19</v>
      </c>
      <c r="I70">
        <v>19</v>
      </c>
      <c r="J70">
        <v>17</v>
      </c>
      <c r="K70">
        <v>17</v>
      </c>
      <c r="L70">
        <f>SUM(B70:K70)</f>
        <v>186</v>
      </c>
      <c r="M70" s="47">
        <f>AVERAGE(B71:K71)</f>
        <v>1.4300728940703489E-3</v>
      </c>
      <c r="N70" s="69">
        <f>SUM($B$39:$K$39)*5000/SUM(B71:K71)</f>
        <v>2428.0036609458416</v>
      </c>
    </row>
    <row r="71" spans="1:14">
      <c r="B71" s="71">
        <f>VLOOKUP(B70,$K$20:$M$30,2)</f>
        <v>1.471436998569347E-3</v>
      </c>
      <c r="C71" s="71">
        <f t="shared" ref="C71:K71" si="28">VLOOKUP(C70,$K$20:$M$30,2)</f>
        <v>1.471436998569347E-3</v>
      </c>
      <c r="D71" s="71">
        <f t="shared" si="28"/>
        <v>1.4179796933502708E-3</v>
      </c>
      <c r="E71" s="71">
        <f t="shared" si="28"/>
        <v>1.4179796933502708E-3</v>
      </c>
      <c r="F71" s="71">
        <f t="shared" si="28"/>
        <v>1.371531086512509E-3</v>
      </c>
      <c r="G71" s="71">
        <f t="shared" si="28"/>
        <v>1.371531086512509E-3</v>
      </c>
      <c r="H71" s="71">
        <f t="shared" si="28"/>
        <v>1.4179796933502708E-3</v>
      </c>
      <c r="I71" s="71">
        <f t="shared" si="28"/>
        <v>1.4179796933502708E-3</v>
      </c>
      <c r="J71" s="71">
        <f t="shared" si="28"/>
        <v>1.471436998569347E-3</v>
      </c>
      <c r="K71" s="71">
        <f t="shared" si="28"/>
        <v>1.471436998569347E-3</v>
      </c>
      <c r="M71" s="47"/>
    </row>
    <row r="72" spans="1:14">
      <c r="A72">
        <f>SUM(B72:K72)</f>
        <v>190</v>
      </c>
      <c r="B72">
        <v>17</v>
      </c>
      <c r="C72">
        <v>17</v>
      </c>
      <c r="D72">
        <v>17</v>
      </c>
      <c r="E72">
        <v>17</v>
      </c>
      <c r="F72">
        <v>19</v>
      </c>
      <c r="G72">
        <v>19</v>
      </c>
      <c r="H72">
        <v>19</v>
      </c>
      <c r="I72">
        <v>21</v>
      </c>
      <c r="J72">
        <v>21</v>
      </c>
      <c r="K72">
        <v>23</v>
      </c>
      <c r="L72">
        <f>SUM(B72:K72)</f>
        <v>190</v>
      </c>
      <c r="M72" s="47">
        <f>AVERAGE(B73:K73)</f>
        <v>1.4213375670863075E-3</v>
      </c>
      <c r="N72" s="69">
        <f>SUM($B$39:$K$39)*5000/SUM(B73:K73)</f>
        <v>2442.9258063868365</v>
      </c>
    </row>
    <row r="73" spans="1:14">
      <c r="B73" s="71">
        <f>VLOOKUP(B72,$K$20:$M$30,2)</f>
        <v>1.471436998569347E-3</v>
      </c>
      <c r="C73" s="71">
        <f t="shared" ref="C73:K73" si="29">VLOOKUP(C72,$K$20:$M$30,2)</f>
        <v>1.471436998569347E-3</v>
      </c>
      <c r="D73" s="71">
        <f t="shared" si="29"/>
        <v>1.471436998569347E-3</v>
      </c>
      <c r="E73" s="71">
        <f t="shared" si="29"/>
        <v>1.471436998569347E-3</v>
      </c>
      <c r="F73" s="71">
        <f t="shared" si="29"/>
        <v>1.4179796933502708E-3</v>
      </c>
      <c r="G73" s="71">
        <f t="shared" si="29"/>
        <v>1.4179796933502708E-3</v>
      </c>
      <c r="H73" s="71">
        <f t="shared" si="29"/>
        <v>1.4179796933502708E-3</v>
      </c>
      <c r="I73" s="71">
        <f t="shared" si="29"/>
        <v>1.371531086512509E-3</v>
      </c>
      <c r="J73" s="71">
        <f t="shared" si="29"/>
        <v>1.371531086512509E-3</v>
      </c>
      <c r="K73" s="71">
        <f t="shared" si="29"/>
        <v>1.3306264235098547E-3</v>
      </c>
      <c r="M73" s="47"/>
    </row>
    <row r="74" spans="1:14">
      <c r="A74">
        <f>SUM(B74:K74)</f>
        <v>194</v>
      </c>
      <c r="B74">
        <v>17</v>
      </c>
      <c r="C74">
        <v>17</v>
      </c>
      <c r="D74">
        <v>17</v>
      </c>
      <c r="E74">
        <v>19</v>
      </c>
      <c r="F74">
        <v>19</v>
      </c>
      <c r="G74">
        <v>19</v>
      </c>
      <c r="H74">
        <v>21</v>
      </c>
      <c r="I74">
        <v>21</v>
      </c>
      <c r="J74">
        <v>21</v>
      </c>
      <c r="K74">
        <v>23</v>
      </c>
      <c r="L74">
        <f>SUM(B74:K74)</f>
        <v>194</v>
      </c>
      <c r="M74" s="47">
        <f>AVERAGE(B75:K75)</f>
        <v>1.4113469758806239E-3</v>
      </c>
      <c r="N74" s="69">
        <f>SUM($B$39:$K$39)*5000/SUM(B75:K75)</f>
        <v>2460.2186999803466</v>
      </c>
    </row>
    <row r="75" spans="1:14">
      <c r="B75" s="71">
        <f>VLOOKUP(B74,$K$20:$M$30,2)</f>
        <v>1.471436998569347E-3</v>
      </c>
      <c r="C75" s="71">
        <f t="shared" ref="C75:K75" si="30">VLOOKUP(C74,$K$20:$M$30,2)</f>
        <v>1.471436998569347E-3</v>
      </c>
      <c r="D75" s="71">
        <f t="shared" si="30"/>
        <v>1.471436998569347E-3</v>
      </c>
      <c r="E75" s="71">
        <f t="shared" si="30"/>
        <v>1.4179796933502708E-3</v>
      </c>
      <c r="F75" s="71">
        <f t="shared" si="30"/>
        <v>1.4179796933502708E-3</v>
      </c>
      <c r="G75" s="71">
        <f t="shared" si="30"/>
        <v>1.4179796933502708E-3</v>
      </c>
      <c r="H75" s="71">
        <f t="shared" si="30"/>
        <v>1.371531086512509E-3</v>
      </c>
      <c r="I75" s="71">
        <f t="shared" si="30"/>
        <v>1.371531086512509E-3</v>
      </c>
      <c r="J75" s="71">
        <f t="shared" si="30"/>
        <v>1.371531086512509E-3</v>
      </c>
      <c r="K75" s="71">
        <f t="shared" si="30"/>
        <v>1.3306264235098547E-3</v>
      </c>
      <c r="M75" s="47"/>
    </row>
    <row r="76" spans="1:14">
      <c r="A76">
        <f>SUM(B76:K76)</f>
        <v>198</v>
      </c>
      <c r="B76">
        <v>19</v>
      </c>
      <c r="C76">
        <v>19</v>
      </c>
      <c r="D76">
        <v>21</v>
      </c>
      <c r="E76">
        <v>21</v>
      </c>
      <c r="F76">
        <v>19</v>
      </c>
      <c r="G76">
        <v>19</v>
      </c>
      <c r="H76">
        <v>21</v>
      </c>
      <c r="I76">
        <v>21</v>
      </c>
      <c r="J76">
        <v>19</v>
      </c>
      <c r="K76">
        <v>19</v>
      </c>
      <c r="L76">
        <f>SUM(B76:K76)</f>
        <v>198</v>
      </c>
      <c r="M76" s="47">
        <f>AVERAGE(B77:K77)</f>
        <v>1.3994002506151663E-3</v>
      </c>
      <c r="N76" s="69">
        <f>SUM($B$39:$K$39)*5000/SUM(B77:K77)</f>
        <v>2481.2216667074758</v>
      </c>
    </row>
    <row r="77" spans="1:14">
      <c r="B77" s="71">
        <f>VLOOKUP(B76,$K$20:$M$30,2)</f>
        <v>1.4179796933502708E-3</v>
      </c>
      <c r="C77" s="71">
        <f t="shared" ref="C77:K77" si="31">VLOOKUP(C76,$K$20:$M$30,2)</f>
        <v>1.4179796933502708E-3</v>
      </c>
      <c r="D77" s="71">
        <f t="shared" si="31"/>
        <v>1.371531086512509E-3</v>
      </c>
      <c r="E77" s="71">
        <f t="shared" si="31"/>
        <v>1.371531086512509E-3</v>
      </c>
      <c r="F77" s="71">
        <f t="shared" si="31"/>
        <v>1.4179796933502708E-3</v>
      </c>
      <c r="G77" s="71">
        <f t="shared" si="31"/>
        <v>1.4179796933502708E-3</v>
      </c>
      <c r="H77" s="71">
        <f t="shared" si="31"/>
        <v>1.371531086512509E-3</v>
      </c>
      <c r="I77" s="71">
        <f t="shared" si="31"/>
        <v>1.371531086512509E-3</v>
      </c>
      <c r="J77" s="71">
        <f t="shared" si="31"/>
        <v>1.4179796933502708E-3</v>
      </c>
      <c r="K77" s="71">
        <f t="shared" si="31"/>
        <v>1.4179796933502708E-3</v>
      </c>
      <c r="M77" s="47"/>
    </row>
    <row r="78" spans="1:14">
      <c r="A78">
        <f>SUM(B78:K78)</f>
        <v>202</v>
      </c>
      <c r="B78">
        <v>21</v>
      </c>
      <c r="C78">
        <v>21</v>
      </c>
      <c r="D78">
        <v>19</v>
      </c>
      <c r="E78">
        <v>19</v>
      </c>
      <c r="F78">
        <v>21</v>
      </c>
      <c r="G78">
        <v>21</v>
      </c>
      <c r="H78">
        <v>19</v>
      </c>
      <c r="I78">
        <v>19</v>
      </c>
      <c r="J78">
        <v>21</v>
      </c>
      <c r="K78">
        <v>21</v>
      </c>
      <c r="L78">
        <f>SUM(B78:K78)</f>
        <v>202</v>
      </c>
      <c r="M78" s="47">
        <f>AVERAGE(B79:K79)</f>
        <v>1.390110529247614E-3</v>
      </c>
      <c r="N78" s="69">
        <f>SUM($B$39:$K$39)*5000/SUM(B79:K79)</f>
        <v>2497.8029798116372</v>
      </c>
    </row>
    <row r="79" spans="1:14">
      <c r="B79" s="71">
        <f>VLOOKUP(B78,$K$20:$M$30,2)</f>
        <v>1.371531086512509E-3</v>
      </c>
      <c r="C79" s="71">
        <f t="shared" ref="C79:K79" si="32">VLOOKUP(C78,$K$20:$M$30,2)</f>
        <v>1.371531086512509E-3</v>
      </c>
      <c r="D79" s="71">
        <f t="shared" si="32"/>
        <v>1.4179796933502708E-3</v>
      </c>
      <c r="E79" s="71">
        <f t="shared" si="32"/>
        <v>1.4179796933502708E-3</v>
      </c>
      <c r="F79" s="71">
        <f t="shared" si="32"/>
        <v>1.371531086512509E-3</v>
      </c>
      <c r="G79" s="71">
        <f t="shared" si="32"/>
        <v>1.371531086512509E-3</v>
      </c>
      <c r="H79" s="71">
        <f t="shared" si="32"/>
        <v>1.4179796933502708E-3</v>
      </c>
      <c r="I79" s="71">
        <f t="shared" si="32"/>
        <v>1.4179796933502708E-3</v>
      </c>
      <c r="J79" s="71">
        <f t="shared" si="32"/>
        <v>1.371531086512509E-3</v>
      </c>
      <c r="K79" s="71">
        <f t="shared" si="32"/>
        <v>1.371531086512509E-3</v>
      </c>
      <c r="M79" s="47"/>
    </row>
    <row r="80" spans="1:14">
      <c r="A80">
        <f>SUM(B80:K80)</f>
        <v>206</v>
      </c>
      <c r="B80">
        <v>19</v>
      </c>
      <c r="C80">
        <v>19</v>
      </c>
      <c r="D80">
        <v>21</v>
      </c>
      <c r="E80">
        <v>21</v>
      </c>
      <c r="F80">
        <v>23</v>
      </c>
      <c r="G80">
        <v>23</v>
      </c>
      <c r="H80">
        <v>21</v>
      </c>
      <c r="I80">
        <v>21</v>
      </c>
      <c r="J80">
        <v>19</v>
      </c>
      <c r="K80">
        <v>19</v>
      </c>
      <c r="L80">
        <f>SUM(B80:K80)</f>
        <v>206</v>
      </c>
      <c r="M80" s="47">
        <f>AVERAGE(B81:K81)</f>
        <v>1.3819295966470829E-3</v>
      </c>
      <c r="N80" s="69">
        <f>SUM($B$39:$K$39)*5000/SUM(B81:K81)</f>
        <v>2512.5898096738993</v>
      </c>
    </row>
    <row r="81" spans="1:20">
      <c r="B81" s="71">
        <f>VLOOKUP(B80,$K$20:$M$30,2)</f>
        <v>1.4179796933502708E-3</v>
      </c>
      <c r="C81" s="71">
        <f t="shared" ref="C81:K81" si="33">VLOOKUP(C80,$K$20:$M$30,2)</f>
        <v>1.4179796933502708E-3</v>
      </c>
      <c r="D81" s="71">
        <f t="shared" si="33"/>
        <v>1.371531086512509E-3</v>
      </c>
      <c r="E81" s="71">
        <f t="shared" si="33"/>
        <v>1.371531086512509E-3</v>
      </c>
      <c r="F81" s="71">
        <f t="shared" si="33"/>
        <v>1.3306264235098547E-3</v>
      </c>
      <c r="G81" s="71">
        <f t="shared" si="33"/>
        <v>1.3306264235098547E-3</v>
      </c>
      <c r="H81" s="71">
        <f t="shared" si="33"/>
        <v>1.371531086512509E-3</v>
      </c>
      <c r="I81" s="71">
        <f t="shared" si="33"/>
        <v>1.371531086512509E-3</v>
      </c>
      <c r="J81" s="71">
        <f t="shared" si="33"/>
        <v>1.4179796933502708E-3</v>
      </c>
      <c r="K81" s="71">
        <f t="shared" si="33"/>
        <v>1.4179796933502708E-3</v>
      </c>
      <c r="M81" s="47"/>
    </row>
    <row r="82" spans="1:20">
      <c r="A82">
        <f>SUM(B82:K82)</f>
        <v>210</v>
      </c>
      <c r="B82">
        <v>19</v>
      </c>
      <c r="C82">
        <v>19</v>
      </c>
      <c r="D82">
        <v>19</v>
      </c>
      <c r="E82">
        <v>19</v>
      </c>
      <c r="F82">
        <v>21</v>
      </c>
      <c r="G82">
        <v>21</v>
      </c>
      <c r="H82">
        <v>21</v>
      </c>
      <c r="I82">
        <v>23</v>
      </c>
      <c r="J82">
        <v>23</v>
      </c>
      <c r="K82">
        <v>25</v>
      </c>
      <c r="L82">
        <f>SUM(B82:K82)</f>
        <v>210</v>
      </c>
      <c r="M82" s="47">
        <f>AVERAGE(B83:K83)</f>
        <v>1.3741967344868492E-3</v>
      </c>
      <c r="N82" s="69">
        <f>SUM($B$39:$K$39)*5000/SUM(B83:K83)</f>
        <v>2526.7286226806636</v>
      </c>
    </row>
    <row r="83" spans="1:20">
      <c r="B83" s="71">
        <f>VLOOKUP(B82,$K$20:$M$30,2)</f>
        <v>1.4179796933502708E-3</v>
      </c>
      <c r="C83" s="71">
        <f t="shared" ref="C83:K83" si="34">VLOOKUP(C82,$K$20:$M$30,2)</f>
        <v>1.4179796933502708E-3</v>
      </c>
      <c r="D83" s="71">
        <f t="shared" si="34"/>
        <v>1.4179796933502708E-3</v>
      </c>
      <c r="E83" s="71">
        <f t="shared" si="34"/>
        <v>1.4179796933502708E-3</v>
      </c>
      <c r="F83" s="71">
        <f t="shared" si="34"/>
        <v>1.371531086512509E-3</v>
      </c>
      <c r="G83" s="71">
        <f t="shared" si="34"/>
        <v>1.371531086512509E-3</v>
      </c>
      <c r="H83" s="71">
        <f t="shared" si="34"/>
        <v>1.371531086512509E-3</v>
      </c>
      <c r="I83" s="71">
        <f t="shared" si="34"/>
        <v>1.3306264235098547E-3</v>
      </c>
      <c r="J83" s="71">
        <f t="shared" si="34"/>
        <v>1.3306264235098547E-3</v>
      </c>
      <c r="K83" s="71">
        <f t="shared" si="34"/>
        <v>1.2942024649101706E-3</v>
      </c>
      <c r="M83" s="47"/>
    </row>
    <row r="84" spans="1:20">
      <c r="A84">
        <f>SUM(B84:K84)</f>
        <v>214</v>
      </c>
      <c r="B84">
        <v>19</v>
      </c>
      <c r="C84">
        <v>19</v>
      </c>
      <c r="D84">
        <v>19</v>
      </c>
      <c r="E84">
        <v>21</v>
      </c>
      <c r="F84">
        <v>21</v>
      </c>
      <c r="G84">
        <v>21</v>
      </c>
      <c r="H84">
        <v>23</v>
      </c>
      <c r="I84">
        <v>23</v>
      </c>
      <c r="J84">
        <v>23</v>
      </c>
      <c r="K84">
        <v>25</v>
      </c>
      <c r="L84">
        <f>SUM(B84:K84)</f>
        <v>214</v>
      </c>
      <c r="M84" s="47">
        <f>AVERAGE(B85:K85)</f>
        <v>1.3654614075028076E-3</v>
      </c>
      <c r="N84" s="69">
        <f>SUM($B$39:$K$39)*5000/SUM(B85:K85)</f>
        <v>2542.8929760617075</v>
      </c>
    </row>
    <row r="85" spans="1:20">
      <c r="B85" s="71">
        <f>VLOOKUP(B84,$K$20:$M$30,2)</f>
        <v>1.4179796933502708E-3</v>
      </c>
      <c r="C85" s="71">
        <f t="shared" ref="C85:K85" si="35">VLOOKUP(C84,$K$20:$M$30,2)</f>
        <v>1.4179796933502708E-3</v>
      </c>
      <c r="D85" s="71">
        <f t="shared" si="35"/>
        <v>1.4179796933502708E-3</v>
      </c>
      <c r="E85" s="71">
        <f t="shared" si="35"/>
        <v>1.371531086512509E-3</v>
      </c>
      <c r="F85" s="71">
        <f t="shared" si="35"/>
        <v>1.371531086512509E-3</v>
      </c>
      <c r="G85" s="71">
        <f t="shared" si="35"/>
        <v>1.371531086512509E-3</v>
      </c>
      <c r="H85" s="71">
        <f t="shared" si="35"/>
        <v>1.3306264235098547E-3</v>
      </c>
      <c r="I85" s="71">
        <f t="shared" si="35"/>
        <v>1.3306264235098547E-3</v>
      </c>
      <c r="J85" s="71">
        <f t="shared" si="35"/>
        <v>1.3306264235098547E-3</v>
      </c>
      <c r="K85" s="71">
        <f t="shared" si="35"/>
        <v>1.2942024649101706E-3</v>
      </c>
    </row>
    <row r="86" spans="1:20">
      <c r="A86">
        <v>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</row>
    <row r="89" spans="1:20">
      <c r="A89" t="s">
        <v>14</v>
      </c>
      <c r="C89" t="s">
        <v>15</v>
      </c>
      <c r="E89" t="s">
        <v>16</v>
      </c>
      <c r="H89" s="72" t="s">
        <v>17</v>
      </c>
    </row>
    <row r="90" spans="1:20">
      <c r="A90" t="s">
        <v>18</v>
      </c>
      <c r="B90" t="s">
        <v>19</v>
      </c>
      <c r="C90" t="s">
        <v>18</v>
      </c>
      <c r="D90" t="s">
        <v>19</v>
      </c>
      <c r="E90" s="73" t="s">
        <v>18</v>
      </c>
      <c r="F90" s="73" t="s">
        <v>19</v>
      </c>
      <c r="G90" s="73" t="s">
        <v>20</v>
      </c>
      <c r="H90" s="72" t="s">
        <v>21</v>
      </c>
    </row>
    <row r="91" spans="1:20">
      <c r="A91">
        <v>176</v>
      </c>
      <c r="B91" s="69">
        <f t="shared" ref="B91:B98" si="36">IF(ISBLANK(A91),0,VLOOKUP(A91,$A$40:$N$86,14))</f>
        <v>2383.3771400547002</v>
      </c>
      <c r="C91" s="74">
        <v>180</v>
      </c>
      <c r="D91" s="75">
        <v>2381</v>
      </c>
      <c r="E91">
        <f>C91-A91</f>
        <v>4</v>
      </c>
      <c r="F91" s="69">
        <f t="shared" ref="F91:F97" si="37">D91-B91</f>
        <v>-2.3771400547002486</v>
      </c>
      <c r="G91">
        <v>140</v>
      </c>
      <c r="H91" s="72" t="str">
        <f>CONCATENATE(TEXT(A91,"0000"),"___|___",TEXT(B91,"00000"),"___|___",TEXT(C91,"0000"),"___|___",TEXT(D91,"00000"),"___|___",TEXT(E91,"00"),"___|___",TEXT(F91,"00"),"___|___",TEXT(G91,"000"))</f>
        <v>0176___|___02383___|___0180___|___02381___|___04___|___-02___|___140</v>
      </c>
      <c r="T91">
        <f>4827/2</f>
        <v>2413.5</v>
      </c>
    </row>
    <row r="92" spans="1:20">
      <c r="A92">
        <v>176</v>
      </c>
      <c r="B92" s="69">
        <f t="shared" si="36"/>
        <v>2383.3771400547002</v>
      </c>
      <c r="C92" s="74">
        <v>180</v>
      </c>
      <c r="D92" s="75">
        <v>2382</v>
      </c>
      <c r="E92">
        <f t="shared" ref="E92:E97" si="38">C92-A92</f>
        <v>4</v>
      </c>
      <c r="F92" s="69">
        <f t="shared" si="37"/>
        <v>-1.3771400547002486</v>
      </c>
      <c r="G92">
        <v>149</v>
      </c>
      <c r="H92" s="72" t="str">
        <f t="shared" ref="H92:H99" si="39">CONCATENATE(TEXT(A92,"0000"),"___|___",TEXT(B92,"00000"),"___|___",TEXT(C92,"0000"),"___|___",TEXT(D92,"00000"),"___|___",TEXT(E92,"00"),"___|___",TEXT(F92,"00"),"___|___",TEXT(G92,"000"))</f>
        <v>0176___|___02383___|___0180___|___02382___|___04___|___-01___|___149</v>
      </c>
    </row>
    <row r="93" spans="1:20">
      <c r="A93">
        <v>176</v>
      </c>
      <c r="B93" s="69">
        <f t="shared" si="36"/>
        <v>2383.3771400547002</v>
      </c>
      <c r="C93" s="74">
        <v>180</v>
      </c>
      <c r="D93" s="75">
        <v>2382</v>
      </c>
      <c r="E93">
        <f t="shared" si="38"/>
        <v>4</v>
      </c>
      <c r="F93" s="69">
        <f t="shared" si="37"/>
        <v>-1.3771400547002486</v>
      </c>
      <c r="G93">
        <v>149</v>
      </c>
      <c r="H93" s="72" t="str">
        <f t="shared" si="39"/>
        <v>0176___|___02383___|___0180___|___02382___|___04___|___-01___|___149</v>
      </c>
    </row>
    <row r="94" spans="1:20">
      <c r="A94">
        <v>176</v>
      </c>
      <c r="B94" s="69">
        <f t="shared" si="36"/>
        <v>2383.3771400547002</v>
      </c>
      <c r="C94" s="74">
        <v>180</v>
      </c>
      <c r="D94" s="75">
        <v>2382</v>
      </c>
      <c r="E94">
        <f t="shared" si="38"/>
        <v>4</v>
      </c>
      <c r="F94" s="69">
        <f t="shared" si="37"/>
        <v>-1.3771400547002486</v>
      </c>
      <c r="G94">
        <v>152</v>
      </c>
      <c r="H94" s="72" t="str">
        <f t="shared" si="39"/>
        <v>0176___|___02383___|___0180___|___02382___|___04___|___-01___|___152</v>
      </c>
    </row>
    <row r="95" spans="1:20">
      <c r="A95">
        <v>176</v>
      </c>
      <c r="B95" s="69">
        <f t="shared" si="36"/>
        <v>2383.3771400547002</v>
      </c>
      <c r="C95" s="74">
        <v>180</v>
      </c>
      <c r="D95" s="75">
        <v>2384</v>
      </c>
      <c r="E95">
        <f t="shared" si="38"/>
        <v>4</v>
      </c>
      <c r="F95" s="69">
        <f t="shared" si="37"/>
        <v>0.62285994529975142</v>
      </c>
      <c r="G95">
        <v>152</v>
      </c>
      <c r="H95" s="72" t="str">
        <f t="shared" si="39"/>
        <v>0176___|___02383___|___0180___|___02384___|___04___|___01___|___152</v>
      </c>
    </row>
    <row r="96" spans="1:20">
      <c r="A96">
        <v>176</v>
      </c>
      <c r="B96" s="69">
        <f t="shared" si="36"/>
        <v>2383.3771400547002</v>
      </c>
      <c r="C96" s="74">
        <v>180</v>
      </c>
      <c r="D96" s="75">
        <v>2384</v>
      </c>
      <c r="E96">
        <f t="shared" si="38"/>
        <v>4</v>
      </c>
      <c r="F96" s="69">
        <f t="shared" si="37"/>
        <v>0.62285994529975142</v>
      </c>
      <c r="G96">
        <v>154</v>
      </c>
      <c r="H96" s="72" t="str">
        <f t="shared" si="39"/>
        <v>0176___|___02383___|___0180___|___02384___|___04___|___01___|___154</v>
      </c>
    </row>
    <row r="97" spans="1:14">
      <c r="A97">
        <v>180</v>
      </c>
      <c r="B97" s="69">
        <f t="shared" si="36"/>
        <v>2398.7326007367383</v>
      </c>
      <c r="C97" s="74">
        <v>180</v>
      </c>
      <c r="D97" s="75">
        <v>2400</v>
      </c>
      <c r="E97" s="76">
        <f t="shared" si="38"/>
        <v>0</v>
      </c>
      <c r="F97" s="69">
        <f t="shared" si="37"/>
        <v>1.2673992632617228</v>
      </c>
      <c r="G97">
        <v>165</v>
      </c>
      <c r="H97" s="72" t="str">
        <f t="shared" si="39"/>
        <v>0180___|___02399___|___0180___|___02400___|___00___|___01___|___165</v>
      </c>
    </row>
    <row r="98" spans="1:14">
      <c r="A98">
        <v>180</v>
      </c>
      <c r="B98" s="69">
        <f t="shared" si="36"/>
        <v>2398.7326007367383</v>
      </c>
      <c r="C98" s="74">
        <v>180</v>
      </c>
      <c r="D98" s="75">
        <v>2427</v>
      </c>
      <c r="E98" s="76">
        <f>C98-A98</f>
        <v>0</v>
      </c>
      <c r="F98" s="69">
        <f>D98-B98</f>
        <v>28.267399263261723</v>
      </c>
      <c r="G98">
        <v>169</v>
      </c>
      <c r="H98" s="72" t="str">
        <f t="shared" si="39"/>
        <v>0180___|___02399___|___0180___|___02427___|___00___|___28___|___169</v>
      </c>
    </row>
    <row r="99" spans="1:14">
      <c r="A99">
        <f t="shared" ref="A99:F99" si="40">SUM(A91:A98)</f>
        <v>1416</v>
      </c>
      <c r="B99" s="69">
        <f t="shared" si="40"/>
        <v>19097.728041801678</v>
      </c>
      <c r="C99">
        <f t="shared" si="40"/>
        <v>1440</v>
      </c>
      <c r="D99" s="77">
        <f t="shared" si="40"/>
        <v>19122</v>
      </c>
      <c r="E99">
        <f t="shared" si="40"/>
        <v>24</v>
      </c>
      <c r="F99" s="69">
        <f t="shared" si="40"/>
        <v>24.271958198321954</v>
      </c>
      <c r="H99" s="72" t="str">
        <f t="shared" si="39"/>
        <v>1416___|___19098___|___1440___|___19122___|___24___|___24___|___000</v>
      </c>
    </row>
    <row r="101" spans="1:14">
      <c r="B101" s="70">
        <v>6.9444444444444447E-4</v>
      </c>
      <c r="C101" s="70">
        <v>6.9444444444444447E-4</v>
      </c>
      <c r="D101" s="70">
        <v>6.9444444444444447E-4</v>
      </c>
      <c r="E101" s="70">
        <v>6.9444444444444447E-4</v>
      </c>
      <c r="F101" s="70">
        <v>6.9444444444444447E-4</v>
      </c>
      <c r="G101" s="70">
        <v>6.9444444444444447E-4</v>
      </c>
      <c r="H101" s="70">
        <v>6.9444444444444447E-4</v>
      </c>
      <c r="I101" s="70">
        <v>6.9444444444444447E-4</v>
      </c>
      <c r="J101" s="70"/>
      <c r="K101" s="70"/>
    </row>
    <row r="102" spans="1:14">
      <c r="A102">
        <v>160</v>
      </c>
      <c r="B102">
        <v>18</v>
      </c>
      <c r="C102">
        <v>18</v>
      </c>
      <c r="D102">
        <v>20</v>
      </c>
      <c r="E102">
        <v>20</v>
      </c>
      <c r="F102">
        <v>22</v>
      </c>
      <c r="G102">
        <v>22</v>
      </c>
      <c r="H102">
        <v>24</v>
      </c>
      <c r="I102">
        <v>24</v>
      </c>
      <c r="L102">
        <f>SUM(B102:K102)</f>
        <v>168</v>
      </c>
      <c r="M102" s="47">
        <f>AVERAGE(B103:K103)</f>
        <v>1.3750177579310184E-3</v>
      </c>
      <c r="N102" s="69">
        <f>SUM($B$101:$K$101)*4000/SUM(B103:K103)</f>
        <v>2020.1759299148866</v>
      </c>
    </row>
    <row r="103" spans="1:14">
      <c r="B103" s="71">
        <f>VLOOKUP(B102,$K$20:$M$30,2)</f>
        <v>1.443719835935916E-3</v>
      </c>
      <c r="C103" s="71">
        <f t="shared" ref="C103:I103" si="41">VLOOKUP(C102,$K$20:$M$30,2)</f>
        <v>1.443719835935916E-3</v>
      </c>
      <c r="D103" s="71">
        <f t="shared" si="41"/>
        <v>1.3939822879346401E-3</v>
      </c>
      <c r="E103" s="71">
        <f t="shared" si="41"/>
        <v>1.3939822879346401E-3</v>
      </c>
      <c r="F103" s="71">
        <f t="shared" si="41"/>
        <v>1.3504597619960713E-3</v>
      </c>
      <c r="G103" s="71">
        <f t="shared" si="41"/>
        <v>1.3504597619960713E-3</v>
      </c>
      <c r="H103" s="71">
        <f t="shared" si="41"/>
        <v>1.3119091458574457E-3</v>
      </c>
      <c r="I103" s="71">
        <f t="shared" si="41"/>
        <v>1.3119091458574457E-3</v>
      </c>
      <c r="J103" s="71"/>
      <c r="K103" s="71"/>
      <c r="M103" s="47"/>
    </row>
    <row r="104" spans="1:14">
      <c r="A104">
        <v>164</v>
      </c>
      <c r="B104">
        <v>18</v>
      </c>
      <c r="C104">
        <v>18</v>
      </c>
      <c r="D104">
        <v>20</v>
      </c>
      <c r="E104">
        <v>20</v>
      </c>
      <c r="F104">
        <v>18</v>
      </c>
      <c r="G104">
        <v>18</v>
      </c>
      <c r="H104">
        <v>20</v>
      </c>
      <c r="I104">
        <v>20</v>
      </c>
      <c r="L104">
        <f>SUM(B104:K104)</f>
        <v>152</v>
      </c>
      <c r="M104" s="47">
        <f>AVERAGE(B105:K105)</f>
        <v>1.4188510619352779E-3</v>
      </c>
      <c r="N104" s="69">
        <f>SUM($B$101:$K$101)*4000/SUM(B105:K105)</f>
        <v>1957.7655839288425</v>
      </c>
    </row>
    <row r="105" spans="1:14">
      <c r="B105" s="71">
        <f>VLOOKUP(B104,$K$20:$M$30,2)</f>
        <v>1.443719835935916E-3</v>
      </c>
      <c r="C105" s="71">
        <f t="shared" ref="C105:I105" si="42">VLOOKUP(C104,$K$20:$M$30,2)</f>
        <v>1.443719835935916E-3</v>
      </c>
      <c r="D105" s="71">
        <f t="shared" si="42"/>
        <v>1.3939822879346401E-3</v>
      </c>
      <c r="E105" s="71">
        <f t="shared" si="42"/>
        <v>1.3939822879346401E-3</v>
      </c>
      <c r="F105" s="71">
        <f t="shared" si="42"/>
        <v>1.443719835935916E-3</v>
      </c>
      <c r="G105" s="71">
        <f t="shared" si="42"/>
        <v>1.443719835935916E-3</v>
      </c>
      <c r="H105" s="71">
        <f t="shared" si="42"/>
        <v>1.3939822879346401E-3</v>
      </c>
      <c r="I105" s="71">
        <f t="shared" si="42"/>
        <v>1.3939822879346401E-3</v>
      </c>
      <c r="J105" s="71"/>
      <c r="K105" s="71"/>
      <c r="M105" s="47"/>
    </row>
    <row r="106" spans="1:14">
      <c r="A106">
        <v>168</v>
      </c>
      <c r="B106">
        <v>16</v>
      </c>
      <c r="C106">
        <v>16</v>
      </c>
      <c r="D106">
        <v>18</v>
      </c>
      <c r="E106">
        <v>18</v>
      </c>
      <c r="F106">
        <v>16</v>
      </c>
      <c r="G106">
        <v>16</v>
      </c>
      <c r="H106">
        <v>18</v>
      </c>
      <c r="I106">
        <v>18</v>
      </c>
      <c r="L106">
        <f>SUM(B106:K106)</f>
        <v>136</v>
      </c>
      <c r="M106" s="47">
        <f>AVERAGE(B107:K107)</f>
        <v>1.4725665271846508E-3</v>
      </c>
      <c r="N106" s="69">
        <f>SUM($B$39:$K$39)*5000/SUM(B107:K107)</f>
        <v>2947.4239008242334</v>
      </c>
    </row>
    <row r="107" spans="1:14">
      <c r="B107" s="71">
        <f>VLOOKUP(B106,$K$20:$M$30,2)</f>
        <v>1.5014132184333858E-3</v>
      </c>
      <c r="C107" s="71">
        <f t="shared" ref="C107:I107" si="43">VLOOKUP(C106,$K$20:$M$30,2)</f>
        <v>1.5014132184333858E-3</v>
      </c>
      <c r="D107" s="71">
        <f t="shared" si="43"/>
        <v>1.443719835935916E-3</v>
      </c>
      <c r="E107" s="71">
        <f t="shared" si="43"/>
        <v>1.443719835935916E-3</v>
      </c>
      <c r="F107" s="71">
        <f t="shared" si="43"/>
        <v>1.5014132184333858E-3</v>
      </c>
      <c r="G107" s="71">
        <f t="shared" si="43"/>
        <v>1.5014132184333858E-3</v>
      </c>
      <c r="H107" s="71">
        <f t="shared" si="43"/>
        <v>1.443719835935916E-3</v>
      </c>
      <c r="I107" s="71">
        <f t="shared" si="43"/>
        <v>1.443719835935916E-3</v>
      </c>
      <c r="J107" s="71"/>
      <c r="K107" s="71"/>
      <c r="M107" s="47"/>
    </row>
    <row r="108" spans="1:14">
      <c r="A108">
        <f>SUM(B108:K108)</f>
        <v>136</v>
      </c>
      <c r="B108">
        <v>18</v>
      </c>
      <c r="C108">
        <v>18</v>
      </c>
      <c r="D108">
        <v>16</v>
      </c>
      <c r="E108">
        <v>16</v>
      </c>
      <c r="F108">
        <v>18</v>
      </c>
      <c r="G108">
        <v>18</v>
      </c>
      <c r="H108">
        <v>16</v>
      </c>
      <c r="I108">
        <v>16</v>
      </c>
      <c r="L108">
        <f>SUM(B108:K108)</f>
        <v>136</v>
      </c>
      <c r="M108" s="47">
        <f>AVERAGE(B109:K109)</f>
        <v>1.472566527184651E-3</v>
      </c>
      <c r="N108" s="69">
        <f>SUM($B$39:$K$39)*5000/SUM(B109:K109)</f>
        <v>2947.423900824233</v>
      </c>
    </row>
    <row r="109" spans="1:14">
      <c r="B109" s="71">
        <f>VLOOKUP(B108,$K$20:$M$30,2)</f>
        <v>1.443719835935916E-3</v>
      </c>
      <c r="C109" s="71">
        <f t="shared" ref="C109:I109" si="44">VLOOKUP(C108,$K$20:$M$30,2)</f>
        <v>1.443719835935916E-3</v>
      </c>
      <c r="D109" s="71">
        <f t="shared" si="44"/>
        <v>1.5014132184333858E-3</v>
      </c>
      <c r="E109" s="71">
        <f t="shared" si="44"/>
        <v>1.5014132184333858E-3</v>
      </c>
      <c r="F109" s="71">
        <f t="shared" si="44"/>
        <v>1.443719835935916E-3</v>
      </c>
      <c r="G109" s="71">
        <f t="shared" si="44"/>
        <v>1.443719835935916E-3</v>
      </c>
      <c r="H109" s="71">
        <f t="shared" si="44"/>
        <v>1.5014132184333858E-3</v>
      </c>
      <c r="I109" s="71">
        <f t="shared" si="44"/>
        <v>1.5014132184333858E-3</v>
      </c>
      <c r="J109" s="71"/>
      <c r="K109" s="71"/>
      <c r="M109" s="47"/>
    </row>
    <row r="110" spans="1:14">
      <c r="A110">
        <f>SUM(B110:K110)</f>
        <v>144</v>
      </c>
      <c r="B110">
        <v>16</v>
      </c>
      <c r="C110">
        <v>16</v>
      </c>
      <c r="D110">
        <v>18</v>
      </c>
      <c r="E110">
        <v>18</v>
      </c>
      <c r="F110">
        <v>20</v>
      </c>
      <c r="G110">
        <v>20</v>
      </c>
      <c r="H110">
        <v>18</v>
      </c>
      <c r="I110">
        <v>18</v>
      </c>
      <c r="L110">
        <f>SUM(B110:K110)</f>
        <v>144</v>
      </c>
      <c r="M110" s="47">
        <f>AVERAGE(B111:K111)</f>
        <v>1.4457087945599642E-3</v>
      </c>
      <c r="N110" s="69">
        <f>SUM($B$39:$K$39)*5000/SUM(B111:K111)</f>
        <v>3002.1798263313767</v>
      </c>
    </row>
    <row r="111" spans="1:14">
      <c r="B111" s="71">
        <f>VLOOKUP(B110,$K$20:$M$30,2)</f>
        <v>1.5014132184333858E-3</v>
      </c>
      <c r="C111" s="71">
        <f t="shared" ref="C111:I111" si="45">VLOOKUP(C110,$K$20:$M$30,2)</f>
        <v>1.5014132184333858E-3</v>
      </c>
      <c r="D111" s="71">
        <f t="shared" si="45"/>
        <v>1.443719835935916E-3</v>
      </c>
      <c r="E111" s="71">
        <f t="shared" si="45"/>
        <v>1.443719835935916E-3</v>
      </c>
      <c r="F111" s="71">
        <f t="shared" si="45"/>
        <v>1.3939822879346401E-3</v>
      </c>
      <c r="G111" s="71">
        <f t="shared" si="45"/>
        <v>1.3939822879346401E-3</v>
      </c>
      <c r="H111" s="71">
        <f t="shared" si="45"/>
        <v>1.443719835935916E-3</v>
      </c>
      <c r="I111" s="71">
        <f t="shared" si="45"/>
        <v>1.443719835935916E-3</v>
      </c>
      <c r="J111" s="71"/>
      <c r="K111" s="71"/>
      <c r="M111" s="47"/>
    </row>
    <row r="112" spans="1:14">
      <c r="A112">
        <f>SUM(B112:K112)</f>
        <v>138</v>
      </c>
      <c r="B112">
        <v>16</v>
      </c>
      <c r="C112">
        <v>16</v>
      </c>
      <c r="D112">
        <v>16</v>
      </c>
      <c r="E112">
        <v>16</v>
      </c>
      <c r="F112">
        <v>18</v>
      </c>
      <c r="G112">
        <v>18</v>
      </c>
      <c r="H112">
        <v>18</v>
      </c>
      <c r="I112">
        <v>20</v>
      </c>
      <c r="L112">
        <f>SUM(B112:K112)</f>
        <v>138</v>
      </c>
      <c r="M112" s="47">
        <f>AVERAGE(B113:K113)</f>
        <v>1.4663493336844913E-3</v>
      </c>
      <c r="N112" s="69">
        <f>SUM($B$39:$K$39)*5000/SUM(B113:K113)</f>
        <v>2959.9207215322799</v>
      </c>
    </row>
    <row r="113" spans="1:14">
      <c r="B113" s="71">
        <f>VLOOKUP(B112,$K$20:$M$30,2)</f>
        <v>1.5014132184333858E-3</v>
      </c>
      <c r="C113" s="71">
        <f t="shared" ref="C113:I113" si="46">VLOOKUP(C112,$K$20:$M$30,2)</f>
        <v>1.5014132184333858E-3</v>
      </c>
      <c r="D113" s="71">
        <f t="shared" si="46"/>
        <v>1.5014132184333858E-3</v>
      </c>
      <c r="E113" s="71">
        <f t="shared" si="46"/>
        <v>1.5014132184333858E-3</v>
      </c>
      <c r="F113" s="71">
        <f t="shared" si="46"/>
        <v>1.443719835935916E-3</v>
      </c>
      <c r="G113" s="71">
        <f t="shared" si="46"/>
        <v>1.443719835935916E-3</v>
      </c>
      <c r="H113" s="71">
        <f t="shared" si="46"/>
        <v>1.443719835935916E-3</v>
      </c>
      <c r="I113" s="71">
        <f t="shared" si="46"/>
        <v>1.3939822879346401E-3</v>
      </c>
      <c r="J113" s="71"/>
      <c r="K113" s="71"/>
      <c r="M113" s="47"/>
    </row>
    <row r="114" spans="1:14">
      <c r="A114">
        <f>SUM(B114:K114)</f>
        <v>142</v>
      </c>
      <c r="B114">
        <v>16</v>
      </c>
      <c r="C114">
        <v>16</v>
      </c>
      <c r="D114">
        <v>16</v>
      </c>
      <c r="E114">
        <v>18</v>
      </c>
      <c r="F114">
        <v>18</v>
      </c>
      <c r="G114">
        <v>18</v>
      </c>
      <c r="H114">
        <v>20</v>
      </c>
      <c r="I114">
        <v>20</v>
      </c>
      <c r="L114">
        <f>SUM(B114:K114)</f>
        <v>142</v>
      </c>
      <c r="M114" s="47">
        <f>AVERAGE(B115:K115)</f>
        <v>1.4529204673721481E-3</v>
      </c>
      <c r="N114" s="69">
        <f>SUM($B$39:$K$39)*5000/SUM(B115:K115)</f>
        <v>2987.2782958504968</v>
      </c>
    </row>
    <row r="115" spans="1:14">
      <c r="B115" s="71">
        <f>VLOOKUP(B114,$K$20:$M$30,2)</f>
        <v>1.5014132184333858E-3</v>
      </c>
      <c r="C115" s="71">
        <f t="shared" ref="C115:I115" si="47">VLOOKUP(C114,$K$20:$M$30,2)</f>
        <v>1.5014132184333858E-3</v>
      </c>
      <c r="D115" s="71">
        <f t="shared" si="47"/>
        <v>1.5014132184333858E-3</v>
      </c>
      <c r="E115" s="71">
        <f t="shared" si="47"/>
        <v>1.443719835935916E-3</v>
      </c>
      <c r="F115" s="71">
        <f t="shared" si="47"/>
        <v>1.443719835935916E-3</v>
      </c>
      <c r="G115" s="71">
        <f t="shared" si="47"/>
        <v>1.443719835935916E-3</v>
      </c>
      <c r="H115" s="71">
        <f t="shared" si="47"/>
        <v>1.3939822879346401E-3</v>
      </c>
      <c r="I115" s="71">
        <f t="shared" si="47"/>
        <v>1.3939822879346401E-3</v>
      </c>
      <c r="J115" s="71"/>
      <c r="K115" s="71"/>
      <c r="M115" s="47"/>
    </row>
  </sheetData>
  <mergeCells count="5">
    <mergeCell ref="A2:G2"/>
    <mergeCell ref="B16:C16"/>
    <mergeCell ref="D16:E16"/>
    <mergeCell ref="F16:G16"/>
    <mergeCell ref="H16:I16"/>
  </mergeCells>
  <dataValidations count="1">
    <dataValidation type="list" allowBlank="1" showInputMessage="1" showErrorMessage="1" sqref="L18">
      <formula1>$P$18:$P$21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Teradyne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b</cp:lastModifiedBy>
  <dcterms:created xsi:type="dcterms:W3CDTF">2015-02-12T12:59:18Z</dcterms:created>
  <dcterms:modified xsi:type="dcterms:W3CDTF">2015-02-12T12:59:33Z</dcterms:modified>
</cp:coreProperties>
</file>